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5600" windowHeight="16060" activeTab="0"/>
  </bookViews>
  <sheets>
    <sheet name="検証データ" sheetId="1" r:id="rId1"/>
    <sheet name="画像" sheetId="2" r:id="rId2"/>
    <sheet name="気づき" sheetId="3" r:id="rId3"/>
    <sheet name="検証終了通貨" sheetId="4" r:id="rId4"/>
  </sheets>
  <definedNames/>
  <calcPr fullCalcOnLoad="1"/>
</workbook>
</file>

<file path=xl/sharedStrings.xml><?xml version="1.0" encoding="utf-8"?>
<sst xmlns="http://schemas.openxmlformats.org/spreadsheetml/2006/main" count="108" uniqueCount="48">
  <si>
    <t>売買</t>
  </si>
  <si>
    <t>金額　</t>
  </si>
  <si>
    <t>合計</t>
  </si>
  <si>
    <t>気付き　質問</t>
  </si>
  <si>
    <t>感想</t>
  </si>
  <si>
    <t>今後</t>
  </si>
  <si>
    <t>PB:</t>
  </si>
  <si>
    <t>日足◎</t>
  </si>
  <si>
    <t>フィボナッチトレード</t>
  </si>
  <si>
    <t>ヘッドアンドショルダー</t>
  </si>
  <si>
    <t>番号</t>
  </si>
  <si>
    <t>資金</t>
  </si>
  <si>
    <t>エントリー</t>
  </si>
  <si>
    <t>西暦</t>
  </si>
  <si>
    <t>日時</t>
  </si>
  <si>
    <t>レート</t>
  </si>
  <si>
    <t>レート</t>
  </si>
  <si>
    <t>pips</t>
  </si>
  <si>
    <t>損失上限</t>
  </si>
  <si>
    <t>ロット</t>
  </si>
  <si>
    <t>決済</t>
  </si>
  <si>
    <t>損益</t>
  </si>
  <si>
    <t>pips</t>
  </si>
  <si>
    <t>最終資金</t>
  </si>
  <si>
    <t>買</t>
  </si>
  <si>
    <t>売</t>
  </si>
  <si>
    <t>リスク（３％）</t>
  </si>
  <si>
    <t>勝敗</t>
  </si>
  <si>
    <t>勝率</t>
  </si>
  <si>
    <t>R/R</t>
  </si>
  <si>
    <t>移動平均線の10MAと20MA両方の上にキャンドルがあれば買い方向、下なら売り方向。</t>
  </si>
  <si>
    <t>MAに触って、PB発生でエントリー待ち。</t>
  </si>
  <si>
    <t>高値／安値ブレイクでエントリー。</t>
  </si>
  <si>
    <t>（ダウ理論またはPB発生で、ストップを移動していく）</t>
  </si>
  <si>
    <t>反転して重要な高値/安値を更新したら、次のS/Rで利益確定を検討。</t>
  </si>
  <si>
    <t>買い方向の戻りのない相場において、ダウ理論でストップを上げていったとき、
トレンドが停滞する中でPBが発生し、安値ブレイクしたら、利益確定するという決済方法が有効かも。
検証する価値あり。</t>
  </si>
  <si>
    <t>初めてのFXで理解するのに時間がかかったが、徐々に検証作業に慣れ、早くなってきた。
大きく勝てるし、自分のペースでトレードできそうなので、CMAのノウハウは期待できる気がしている。</t>
  </si>
  <si>
    <t>通貨ペア・時間足を変えて、いっぱい検証していきます。</t>
  </si>
  <si>
    <t>240分足</t>
  </si>
  <si>
    <t>GBP/USD（日足）</t>
  </si>
  <si>
    <t>買</t>
  </si>
  <si>
    <t>トレーリングストップ。</t>
  </si>
  <si>
    <t>１と２</t>
  </si>
  <si>
    <t>損切り食らった。</t>
  </si>
  <si>
    <t>９と１０</t>
  </si>
  <si>
    <t>３９勝２１敗０分</t>
  </si>
  <si>
    <t>EUR/USD</t>
  </si>
  <si>
    <t>GBP/USD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</si>
</sst>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_-* #,##0_-;\-* #,##0_-;_-* &quot;-&quot;_-;_-@_-"/>
    <numFmt numFmtId="183" formatCode="_-&quot;¥&quot;* #,##0_-;\-&quot;¥&quot;* #,##0_-;_-&quot;¥&quot;* &quot;-&quot;_-;_-@_-"/>
    <numFmt numFmtId="184" formatCode="_-* #,##0.00_-;\-* #,##0.00_-;_-* &quot;-&quot;??_-;_-@_-"/>
    <numFmt numFmtId="185" formatCode="_-&quot;¥&quot;* #,##0.00_-;\-&quot;¥&quot;* #,##0.00_-;_-&quot;¥&quot;* &quot;-&quot;??_-;_-@_-"/>
    <numFmt numFmtId="186" formatCode="0.00_ ;[Red]\-0.00\ "/>
    <numFmt numFmtId="187" formatCode="0.00_ "/>
    <numFmt numFmtId="188" formatCode="0.0_);[Red]\(0.0\)"/>
    <numFmt numFmtId="189" formatCode="m/d;@"/>
    <numFmt numFmtId="190" formatCode="&quot;¥&quot;#,##0_);[Red]\(&quot;¥&quot;#,##0\)"/>
    <numFmt numFmtId="191" formatCode="0_);[Red]\(0\)"/>
    <numFmt numFmtId="192" formatCode="#,##0_ ;[Red]\-#,##0\ "/>
    <numFmt numFmtId="193" formatCode="0.0%"/>
    <numFmt numFmtId="194" formatCode="yyyy/m/d;@"/>
    <numFmt numFmtId="195" formatCode="0.0"/>
    <numFmt numFmtId="196" formatCode="0.00000_ "/>
    <numFmt numFmtId="197" formatCode="#,##0.00_ "/>
    <numFmt numFmtId="198" formatCode="#,##0.00_ ;[Red]\-#,##0.00\ "/>
    <numFmt numFmtId="199" formatCode="0_ ;[Red]\-0\ "/>
    <numFmt numFmtId="200" formatCode="0.00_);[Red]\(0.00\)"/>
    <numFmt numFmtId="201" formatCode="[$-411]yy&quot;年&quot;m&quot;月&quot;d&quot;日&quot;dddd"/>
    <numFmt numFmtId="202" formatCode="0_ "/>
    <numFmt numFmtId="203" formatCode="[$¥-411]#,##0.00;[$¥-411]#,##0.00"/>
    <numFmt numFmtId="204" formatCode="[$¥-411]#,##0;\-[$¥-411]#,##0"/>
    <numFmt numFmtId="205" formatCode="[$¥-411]#,##0.0;[$¥-411]#,##0.0"/>
    <numFmt numFmtId="206" formatCode="[$¥-411]#,##0;[$¥-411]#,##0"/>
    <numFmt numFmtId="207" formatCode="_-* #,##0.0_-;\-* #,##0.0_-;_-* &quot;-&quot;??_-;_-@_-"/>
    <numFmt numFmtId="208" formatCode="_-* #,##0_-;\-* #,##0_-;_-* &quot;-&quot;??_-;_-@_-"/>
    <numFmt numFmtId="209" formatCode="[$¥-411]#,##0;[Red]\-[$¥-411]#,##0"/>
    <numFmt numFmtId="210" formatCode="_ * #,##0.0000_ ;_ * \-#,##0.0000_ ;_ * &quot;-&quot;????_ ;_ @_ "/>
  </numFmts>
  <fonts count="44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0"/>
    </font>
    <font>
      <sz val="10"/>
      <color indexed="8"/>
      <name val="ＭＳ Ｐゴシック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8"/>
      <color indexed="39"/>
      <name val="ＭＳ Ｐゴシック"/>
      <family val="0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8"/>
      <color rgb="FF0000FF"/>
      <name val="ＭＳ Ｐゴシック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7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86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202" fontId="0" fillId="0" borderId="10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19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vertical="center"/>
    </xf>
    <xf numFmtId="196" fontId="0" fillId="0" borderId="10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202" fontId="0" fillId="0" borderId="11" xfId="0" applyNumberFormat="1" applyBorder="1" applyAlignment="1">
      <alignment horizontal="center" vertical="center"/>
    </xf>
    <xf numFmtId="189" fontId="0" fillId="0" borderId="11" xfId="0" applyNumberFormat="1" applyBorder="1" applyAlignment="1">
      <alignment horizontal="center" vertical="center"/>
    </xf>
    <xf numFmtId="19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204" fontId="0" fillId="0" borderId="11" xfId="0" applyNumberFormat="1" applyBorder="1" applyAlignment="1">
      <alignment vertical="center"/>
    </xf>
    <xf numFmtId="0" fontId="0" fillId="1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2" borderId="10" xfId="0" applyNumberFormat="1" applyFont="1" applyFill="1" applyBorder="1" applyAlignment="1" applyProtection="1">
      <alignment horizontal="center" vertical="center"/>
      <protection/>
    </xf>
    <xf numFmtId="206" fontId="0" fillId="0" borderId="11" xfId="47" applyNumberFormat="1" applyFont="1" applyBorder="1" applyAlignment="1">
      <alignment vertical="center"/>
    </xf>
    <xf numFmtId="206" fontId="0" fillId="0" borderId="10" xfId="47" applyNumberFormat="1" applyFont="1" applyBorder="1" applyAlignment="1">
      <alignment vertical="center"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196" fontId="0" fillId="0" borderId="13" xfId="0" applyNumberFormat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206" fontId="0" fillId="0" borderId="15" xfId="0" applyNumberFormat="1" applyFont="1" applyFill="1" applyBorder="1" applyAlignment="1" applyProtection="1">
      <alignment vertical="center"/>
      <protection/>
    </xf>
    <xf numFmtId="186" fontId="0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206" fontId="0" fillId="0" borderId="19" xfId="47" applyNumberFormat="1" applyFont="1" applyBorder="1" applyAlignment="1">
      <alignment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196" fontId="0" fillId="0" borderId="0" xfId="0" applyNumberFormat="1" applyAlignment="1">
      <alignment vertical="center"/>
    </xf>
    <xf numFmtId="209" fontId="0" fillId="0" borderId="11" xfId="47" applyNumberFormat="1" applyFont="1" applyBorder="1" applyAlignment="1">
      <alignment vertical="center"/>
    </xf>
    <xf numFmtId="210" fontId="0" fillId="0" borderId="11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13" xfId="0" applyNumberFormat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93" fontId="0" fillId="0" borderId="24" xfId="41" applyNumberFormat="1" applyFont="1" applyBorder="1" applyAlignment="1">
      <alignment horizontal="center" vertical="center"/>
    </xf>
    <xf numFmtId="193" fontId="0" fillId="0" borderId="25" xfId="41" applyNumberFormat="1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 3" xfId="60"/>
    <cellStyle name="標準_気づき" xfId="61"/>
    <cellStyle name="標準_気づき_1" xfId="62"/>
    <cellStyle name="普通" xfId="63"/>
    <cellStyle name="良い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12</xdr:col>
      <xdr:colOff>628650</xdr:colOff>
      <xdr:row>33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81000"/>
          <a:ext cx="8067675" cy="547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24</xdr:col>
      <xdr:colOff>238125</xdr:colOff>
      <xdr:row>69</xdr:row>
      <xdr:rowOff>104775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6248400"/>
          <a:ext cx="15792450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17</xdr:col>
      <xdr:colOff>276225</xdr:colOff>
      <xdr:row>104</xdr:row>
      <xdr:rowOff>66675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12458700"/>
          <a:ext cx="11096625" cy="555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16</xdr:col>
      <xdr:colOff>523875</xdr:colOff>
      <xdr:row>140</xdr:row>
      <xdr:rowOff>152400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18497550"/>
          <a:ext cx="10668000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18</xdr:col>
      <xdr:colOff>485775</xdr:colOff>
      <xdr:row>176</xdr:row>
      <xdr:rowOff>38100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24707850"/>
          <a:ext cx="11982450" cy="569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12</xdr:col>
      <xdr:colOff>190500</xdr:colOff>
      <xdr:row>213</xdr:row>
      <xdr:rowOff>28575</xdr:rowOff>
    </xdr:to>
    <xdr:pic>
      <xdr:nvPicPr>
        <xdr:cNvPr id="6" name="図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30918150"/>
          <a:ext cx="7629525" cy="585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10</xdr:col>
      <xdr:colOff>552450</xdr:colOff>
      <xdr:row>248</xdr:row>
      <xdr:rowOff>104775</xdr:rowOff>
    </xdr:to>
    <xdr:pic>
      <xdr:nvPicPr>
        <xdr:cNvPr id="7" name="図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6275" y="37128450"/>
          <a:ext cx="6638925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16</xdr:col>
      <xdr:colOff>561975</xdr:colOff>
      <xdr:row>284</xdr:row>
      <xdr:rowOff>66675</xdr:rowOff>
    </xdr:to>
    <xdr:pic>
      <xdr:nvPicPr>
        <xdr:cNvPr id="8" name="図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43338750"/>
          <a:ext cx="10706100" cy="572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24</xdr:col>
      <xdr:colOff>276225</xdr:colOff>
      <xdr:row>320</xdr:row>
      <xdr:rowOff>133350</xdr:rowOff>
    </xdr:to>
    <xdr:pic>
      <xdr:nvPicPr>
        <xdr:cNvPr id="9" name="図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" y="49510950"/>
          <a:ext cx="15830550" cy="579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16</xdr:col>
      <xdr:colOff>28575</xdr:colOff>
      <xdr:row>356</xdr:row>
      <xdr:rowOff>9525</xdr:rowOff>
    </xdr:to>
    <xdr:pic>
      <xdr:nvPicPr>
        <xdr:cNvPr id="10" name="図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6275" y="55721250"/>
          <a:ext cx="10172700" cy="566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24</xdr:col>
      <xdr:colOff>238125</xdr:colOff>
      <xdr:row>391</xdr:row>
      <xdr:rowOff>66675</xdr:rowOff>
    </xdr:to>
    <xdr:pic>
      <xdr:nvPicPr>
        <xdr:cNvPr id="11" name="図 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6275" y="61760100"/>
          <a:ext cx="15792450" cy="572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394</xdr:row>
      <xdr:rowOff>0</xdr:rowOff>
    </xdr:from>
    <xdr:to>
      <xdr:col>24</xdr:col>
      <xdr:colOff>276225</xdr:colOff>
      <xdr:row>427</xdr:row>
      <xdr:rowOff>104775</xdr:rowOff>
    </xdr:to>
    <xdr:pic>
      <xdr:nvPicPr>
        <xdr:cNvPr id="12" name="図 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6275" y="67970400"/>
          <a:ext cx="15830550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431</xdr:row>
      <xdr:rowOff>0</xdr:rowOff>
    </xdr:from>
    <xdr:to>
      <xdr:col>16</xdr:col>
      <xdr:colOff>495300</xdr:colOff>
      <xdr:row>464</xdr:row>
      <xdr:rowOff>152400</xdr:rowOff>
    </xdr:to>
    <xdr:pic>
      <xdr:nvPicPr>
        <xdr:cNvPr id="13" name="図 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6275" y="74352150"/>
          <a:ext cx="10639425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24</xdr:col>
      <xdr:colOff>276225</xdr:colOff>
      <xdr:row>539</xdr:row>
      <xdr:rowOff>133350</xdr:rowOff>
    </xdr:to>
    <xdr:pic>
      <xdr:nvPicPr>
        <xdr:cNvPr id="14" name="図 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6275" y="87287100"/>
          <a:ext cx="15830550" cy="579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542</xdr:row>
      <xdr:rowOff>0</xdr:rowOff>
    </xdr:from>
    <xdr:to>
      <xdr:col>20</xdr:col>
      <xdr:colOff>438150</xdr:colOff>
      <xdr:row>575</xdr:row>
      <xdr:rowOff>76200</xdr:rowOff>
    </xdr:to>
    <xdr:pic>
      <xdr:nvPicPr>
        <xdr:cNvPr id="15" name="図 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6275" y="93497400"/>
          <a:ext cx="13287375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16</xdr:col>
      <xdr:colOff>219075</xdr:colOff>
      <xdr:row>611</xdr:row>
      <xdr:rowOff>114300</xdr:rowOff>
    </xdr:to>
    <xdr:pic>
      <xdr:nvPicPr>
        <xdr:cNvPr id="16" name="図 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6275" y="99707700"/>
          <a:ext cx="10363200" cy="577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19</xdr:col>
      <xdr:colOff>314325</xdr:colOff>
      <xdr:row>647</xdr:row>
      <xdr:rowOff>123825</xdr:rowOff>
    </xdr:to>
    <xdr:pic>
      <xdr:nvPicPr>
        <xdr:cNvPr id="17" name="図 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6275" y="105918000"/>
          <a:ext cx="12487275" cy="578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12</xdr:col>
      <xdr:colOff>161925</xdr:colOff>
      <xdr:row>502</xdr:row>
      <xdr:rowOff>9525</xdr:rowOff>
    </xdr:to>
    <xdr:pic>
      <xdr:nvPicPr>
        <xdr:cNvPr id="18" name="図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76275" y="80733900"/>
          <a:ext cx="7600950" cy="583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650</xdr:row>
      <xdr:rowOff>0</xdr:rowOff>
    </xdr:from>
    <xdr:to>
      <xdr:col>16</xdr:col>
      <xdr:colOff>314325</xdr:colOff>
      <xdr:row>683</xdr:row>
      <xdr:rowOff>142875</xdr:rowOff>
    </xdr:to>
    <xdr:pic>
      <xdr:nvPicPr>
        <xdr:cNvPr id="19" name="図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6275" y="112090200"/>
          <a:ext cx="10458450" cy="580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686</xdr:row>
      <xdr:rowOff>0</xdr:rowOff>
    </xdr:from>
    <xdr:to>
      <xdr:col>13</xdr:col>
      <xdr:colOff>38100</xdr:colOff>
      <xdr:row>719</xdr:row>
      <xdr:rowOff>152400</xdr:rowOff>
    </xdr:to>
    <xdr:pic>
      <xdr:nvPicPr>
        <xdr:cNvPr id="20" name="図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6275" y="118300500"/>
          <a:ext cx="8153400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12</xdr:col>
      <xdr:colOff>0</xdr:colOff>
      <xdr:row>755</xdr:row>
      <xdr:rowOff>123825</xdr:rowOff>
    </xdr:to>
    <xdr:pic>
      <xdr:nvPicPr>
        <xdr:cNvPr id="21" name="図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76275" y="124510800"/>
          <a:ext cx="7439025" cy="578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758</xdr:row>
      <xdr:rowOff>0</xdr:rowOff>
    </xdr:from>
    <xdr:to>
      <xdr:col>14</xdr:col>
      <xdr:colOff>200025</xdr:colOff>
      <xdr:row>792</xdr:row>
      <xdr:rowOff>9525</xdr:rowOff>
    </xdr:to>
    <xdr:pic>
      <xdr:nvPicPr>
        <xdr:cNvPr id="22" name="図 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76275" y="130721100"/>
          <a:ext cx="8991600" cy="583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794</xdr:row>
      <xdr:rowOff>0</xdr:rowOff>
    </xdr:from>
    <xdr:to>
      <xdr:col>19</xdr:col>
      <xdr:colOff>47625</xdr:colOff>
      <xdr:row>827</xdr:row>
      <xdr:rowOff>152400</xdr:rowOff>
    </xdr:to>
    <xdr:pic>
      <xdr:nvPicPr>
        <xdr:cNvPr id="23" name="図 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76275" y="136931400"/>
          <a:ext cx="12220575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830</xdr:row>
      <xdr:rowOff>0</xdr:rowOff>
    </xdr:from>
    <xdr:to>
      <xdr:col>16</xdr:col>
      <xdr:colOff>381000</xdr:colOff>
      <xdr:row>863</xdr:row>
      <xdr:rowOff>152400</xdr:rowOff>
    </xdr:to>
    <xdr:pic>
      <xdr:nvPicPr>
        <xdr:cNvPr id="24" name="図 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76275" y="143141700"/>
          <a:ext cx="10525125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14</xdr:col>
      <xdr:colOff>342900</xdr:colOff>
      <xdr:row>899</xdr:row>
      <xdr:rowOff>123825</xdr:rowOff>
    </xdr:to>
    <xdr:pic>
      <xdr:nvPicPr>
        <xdr:cNvPr id="25" name="図 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76275" y="149352000"/>
          <a:ext cx="9134475" cy="578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8</xdr:col>
      <xdr:colOff>457200</xdr:colOff>
      <xdr:row>936</xdr:row>
      <xdr:rowOff>19050</xdr:rowOff>
    </xdr:to>
    <xdr:pic>
      <xdr:nvPicPr>
        <xdr:cNvPr id="26" name="図 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76275" y="155562300"/>
          <a:ext cx="5191125" cy="584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4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K43" sqref="K43"/>
    </sheetView>
  </sheetViews>
  <sheetFormatPr defaultColWidth="10.00390625" defaultRowHeight="13.5" customHeight="1"/>
  <cols>
    <col min="1" max="1" width="5.625" style="0" customWidth="1"/>
    <col min="2" max="2" width="9.875" style="0" customWidth="1"/>
    <col min="3" max="3" width="13.625" style="0" customWidth="1"/>
    <col min="4" max="4" width="8.875" style="0" customWidth="1"/>
    <col min="5" max="5" width="10.375" style="0" customWidth="1"/>
    <col min="6" max="6" width="10.875" style="0" customWidth="1"/>
    <col min="7" max="9" width="11.375" style="0" customWidth="1"/>
    <col min="10" max="10" width="11.00390625" style="0" customWidth="1"/>
    <col min="11" max="11" width="11.375" style="0" customWidth="1"/>
    <col min="12" max="12" width="10.875" style="0" customWidth="1"/>
    <col min="13" max="13" width="10.00390625" style="0" customWidth="1"/>
    <col min="14" max="14" width="12.375" style="0" customWidth="1"/>
    <col min="15" max="15" width="12.00390625" style="0" customWidth="1"/>
    <col min="16" max="16" width="11.125" style="0" customWidth="1"/>
    <col min="17" max="17" width="10.00390625" style="0" customWidth="1"/>
    <col min="18" max="18" width="12.625" style="0" bestFit="1" customWidth="1"/>
  </cols>
  <sheetData>
    <row r="1" ht="30.75" customHeight="1">
      <c r="B1" s="4" t="s">
        <v>39</v>
      </c>
    </row>
    <row r="2" ht="22.5" customHeight="1">
      <c r="C2" s="3"/>
    </row>
    <row r="3" spans="2:16" ht="19.5" customHeight="1">
      <c r="B3" s="38" t="s">
        <v>10</v>
      </c>
      <c r="C3" s="39" t="s">
        <v>11</v>
      </c>
      <c r="D3" s="48" t="s">
        <v>12</v>
      </c>
      <c r="E3" s="48"/>
      <c r="F3" s="48"/>
      <c r="G3" s="48"/>
      <c r="H3" s="49" t="s">
        <v>26</v>
      </c>
      <c r="I3" s="49"/>
      <c r="J3" s="50" t="s">
        <v>19</v>
      </c>
      <c r="K3" s="40" t="s">
        <v>20</v>
      </c>
      <c r="L3" s="40"/>
      <c r="M3" s="40"/>
      <c r="N3" s="41" t="s">
        <v>21</v>
      </c>
      <c r="O3" s="42"/>
      <c r="P3" s="43"/>
    </row>
    <row r="4" spans="2:16" ht="19.5" customHeight="1">
      <c r="B4" s="38"/>
      <c r="C4" s="39"/>
      <c r="D4" s="32" t="s">
        <v>0</v>
      </c>
      <c r="E4" s="32" t="s">
        <v>13</v>
      </c>
      <c r="F4" s="32" t="s">
        <v>14</v>
      </c>
      <c r="G4" s="32" t="s">
        <v>15</v>
      </c>
      <c r="H4" s="18" t="s">
        <v>17</v>
      </c>
      <c r="I4" s="18" t="s">
        <v>18</v>
      </c>
      <c r="J4" s="50"/>
      <c r="K4" s="19" t="s">
        <v>13</v>
      </c>
      <c r="L4" s="19" t="s">
        <v>14</v>
      </c>
      <c r="M4" s="19" t="s">
        <v>16</v>
      </c>
      <c r="N4" s="20" t="s">
        <v>1</v>
      </c>
      <c r="O4" s="20" t="s">
        <v>22</v>
      </c>
      <c r="P4" s="23" t="s">
        <v>29</v>
      </c>
    </row>
    <row r="5" spans="2:19" ht="19.5" customHeight="1">
      <c r="B5" s="12">
        <v>1</v>
      </c>
      <c r="C5" s="21">
        <v>100000</v>
      </c>
      <c r="D5" s="12" t="s">
        <v>40</v>
      </c>
      <c r="E5" s="13">
        <v>2006</v>
      </c>
      <c r="F5" s="14">
        <v>42034</v>
      </c>
      <c r="G5" s="15">
        <v>1.7713</v>
      </c>
      <c r="H5" s="16">
        <v>51</v>
      </c>
      <c r="I5" s="17">
        <f>H5*J5*120</f>
        <v>2999.4120000000003</v>
      </c>
      <c r="J5" s="35">
        <f>ROUNDDOWN(C5*0.03/H5/120,4)</f>
        <v>0.4901</v>
      </c>
      <c r="K5" s="13">
        <v>2006</v>
      </c>
      <c r="L5" s="14">
        <v>42038</v>
      </c>
      <c r="M5" s="15">
        <v>1.7633</v>
      </c>
      <c r="N5" s="34">
        <f>O5*120*J5</f>
        <v>-4704.960000000005</v>
      </c>
      <c r="O5" s="36">
        <f aca="true" t="shared" si="0" ref="O5:O13">IF(D5="買",(M5-G5)*10000,(M5-G5)*10000*(-1))</f>
        <v>-80.00000000000007</v>
      </c>
      <c r="P5" s="10">
        <f aca="true" t="shared" si="1" ref="P5:P13">ROUNDDOWN(O5/H5,2)</f>
        <v>-1.56</v>
      </c>
      <c r="R5" s="33">
        <v>1.7633</v>
      </c>
      <c r="S5" s="33">
        <f aca="true" t="shared" si="2" ref="S5:S64">R5-G5</f>
        <v>-0.008000000000000007</v>
      </c>
    </row>
    <row r="6" spans="2:19" ht="19.5" customHeight="1">
      <c r="B6" s="5">
        <f>B5+1</f>
        <v>2</v>
      </c>
      <c r="C6" s="22">
        <f aca="true" t="shared" si="3" ref="C6:C41">C5+N5</f>
        <v>95295.04</v>
      </c>
      <c r="D6" s="5" t="s">
        <v>24</v>
      </c>
      <c r="E6" s="13">
        <v>2006</v>
      </c>
      <c r="F6" s="7">
        <v>42052</v>
      </c>
      <c r="G6" s="8">
        <v>1.7422</v>
      </c>
      <c r="H6" s="9">
        <v>91</v>
      </c>
      <c r="I6" s="17">
        <f aca="true" t="shared" si="4" ref="I6:I64">H6*J6*120</f>
        <v>2857.7639999999997</v>
      </c>
      <c r="J6" s="35">
        <f aca="true" t="shared" si="5" ref="J6:J64">ROUNDDOWN(C6*0.03/H6/120,4)</f>
        <v>0.2617</v>
      </c>
      <c r="K6" s="6">
        <v>2006</v>
      </c>
      <c r="L6" s="7">
        <v>42160</v>
      </c>
      <c r="M6" s="8">
        <v>1.7434</v>
      </c>
      <c r="N6" s="34">
        <f aca="true" t="shared" si="6" ref="N6:N64">O6*120*J6</f>
        <v>376.8480000000282</v>
      </c>
      <c r="O6" s="36">
        <f t="shared" si="0"/>
        <v>12.000000000000899</v>
      </c>
      <c r="P6" s="10">
        <f t="shared" si="1"/>
        <v>0.13</v>
      </c>
      <c r="R6" s="33">
        <v>1.7331</v>
      </c>
      <c r="S6" s="33">
        <f t="shared" si="2"/>
        <v>-0.009099999999999886</v>
      </c>
    </row>
    <row r="7" spans="2:19" ht="19.5" customHeight="1">
      <c r="B7" s="5">
        <f aca="true" t="shared" si="7" ref="B7:B64">B6+1</f>
        <v>3</v>
      </c>
      <c r="C7" s="22">
        <f t="shared" si="3"/>
        <v>95671.88800000002</v>
      </c>
      <c r="D7" s="5" t="s">
        <v>24</v>
      </c>
      <c r="E7" s="13">
        <v>2006</v>
      </c>
      <c r="F7" s="7">
        <v>42097</v>
      </c>
      <c r="G7" s="8">
        <v>1.7405</v>
      </c>
      <c r="H7" s="9">
        <v>156</v>
      </c>
      <c r="I7" s="17">
        <f t="shared" si="4"/>
        <v>2869.776</v>
      </c>
      <c r="J7" s="35">
        <f t="shared" si="5"/>
        <v>0.1533</v>
      </c>
      <c r="K7" s="6">
        <v>2006</v>
      </c>
      <c r="L7" s="7">
        <v>42162</v>
      </c>
      <c r="M7" s="8">
        <v>1.8565</v>
      </c>
      <c r="N7" s="34">
        <f t="shared" si="6"/>
        <v>21339.360000000022</v>
      </c>
      <c r="O7" s="36">
        <f t="shared" si="0"/>
        <v>1160.0000000000011</v>
      </c>
      <c r="P7" s="10">
        <f t="shared" si="1"/>
        <v>7.43</v>
      </c>
      <c r="R7" s="33">
        <v>1.7249</v>
      </c>
      <c r="S7" s="33">
        <f t="shared" si="2"/>
        <v>-0.015599999999999836</v>
      </c>
    </row>
    <row r="8" spans="2:19" ht="19.5" customHeight="1">
      <c r="B8" s="5">
        <f t="shared" si="7"/>
        <v>4</v>
      </c>
      <c r="C8" s="22">
        <f t="shared" si="3"/>
        <v>117011.24800000005</v>
      </c>
      <c r="D8" s="5" t="s">
        <v>25</v>
      </c>
      <c r="E8" s="6">
        <v>2006</v>
      </c>
      <c r="F8" s="7">
        <v>42171</v>
      </c>
      <c r="G8" s="8">
        <v>1.8466</v>
      </c>
      <c r="H8" s="9">
        <v>90</v>
      </c>
      <c r="I8" s="17">
        <f t="shared" si="4"/>
        <v>3510</v>
      </c>
      <c r="J8" s="35">
        <f t="shared" si="5"/>
        <v>0.325</v>
      </c>
      <c r="K8" s="6">
        <v>2006</v>
      </c>
      <c r="L8" s="7">
        <v>42185</v>
      </c>
      <c r="M8" s="8">
        <v>1.8311</v>
      </c>
      <c r="N8" s="34">
        <f t="shared" si="6"/>
        <v>6045.000000000026</v>
      </c>
      <c r="O8" s="36">
        <f t="shared" si="0"/>
        <v>155.00000000000068</v>
      </c>
      <c r="P8" s="10">
        <f t="shared" si="1"/>
        <v>1.72</v>
      </c>
      <c r="R8" s="33">
        <v>1.8556</v>
      </c>
      <c r="S8" s="33">
        <f t="shared" si="2"/>
        <v>0.008999999999999897</v>
      </c>
    </row>
    <row r="9" spans="2:19" ht="19.5" customHeight="1">
      <c r="B9" s="5">
        <f t="shared" si="7"/>
        <v>5</v>
      </c>
      <c r="C9" s="22">
        <f t="shared" si="3"/>
        <v>123056.24800000008</v>
      </c>
      <c r="D9" s="5" t="s">
        <v>25</v>
      </c>
      <c r="E9" s="6">
        <v>2006</v>
      </c>
      <c r="F9" s="7">
        <v>42281</v>
      </c>
      <c r="G9" s="11">
        <v>1.8784</v>
      </c>
      <c r="H9" s="9">
        <v>100</v>
      </c>
      <c r="I9" s="17">
        <f t="shared" si="4"/>
        <v>3691.2</v>
      </c>
      <c r="J9" s="35">
        <f t="shared" si="5"/>
        <v>0.3076</v>
      </c>
      <c r="K9" s="6">
        <v>2006</v>
      </c>
      <c r="L9" s="7">
        <v>42294</v>
      </c>
      <c r="M9" s="11">
        <v>1.8711</v>
      </c>
      <c r="N9" s="34">
        <f t="shared" si="6"/>
        <v>2694.5760000000305</v>
      </c>
      <c r="O9" s="36">
        <f t="shared" si="0"/>
        <v>73.00000000000084</v>
      </c>
      <c r="P9" s="10">
        <f t="shared" si="1"/>
        <v>0.73</v>
      </c>
      <c r="R9" s="33">
        <v>1.8884</v>
      </c>
      <c r="S9" s="33">
        <f t="shared" si="2"/>
        <v>0.010000000000000009</v>
      </c>
    </row>
    <row r="10" spans="2:19" ht="19.5" customHeight="1">
      <c r="B10" s="5">
        <f t="shared" si="7"/>
        <v>6</v>
      </c>
      <c r="C10" s="22">
        <f t="shared" si="3"/>
        <v>125750.82400000011</v>
      </c>
      <c r="D10" s="5" t="s">
        <v>24</v>
      </c>
      <c r="E10" s="6">
        <v>2006</v>
      </c>
      <c r="F10" s="7">
        <v>42301</v>
      </c>
      <c r="G10" s="11">
        <v>1.8767</v>
      </c>
      <c r="H10" s="9">
        <v>95</v>
      </c>
      <c r="I10" s="17">
        <f t="shared" si="4"/>
        <v>3772.26</v>
      </c>
      <c r="J10" s="35">
        <f t="shared" si="5"/>
        <v>0.3309</v>
      </c>
      <c r="K10" s="6">
        <v>2006</v>
      </c>
      <c r="L10" s="7">
        <v>42322</v>
      </c>
      <c r="M10" s="11">
        <v>1.8973</v>
      </c>
      <c r="N10" s="34">
        <f t="shared" si="6"/>
        <v>8179.847999999982</v>
      </c>
      <c r="O10" s="36">
        <f t="shared" si="0"/>
        <v>205.99999999999952</v>
      </c>
      <c r="P10" s="10">
        <f t="shared" si="1"/>
        <v>2.16</v>
      </c>
      <c r="R10" s="33">
        <v>1.8672</v>
      </c>
      <c r="S10" s="33">
        <f t="shared" si="2"/>
        <v>-0.009500000000000064</v>
      </c>
    </row>
    <row r="11" spans="2:19" ht="19.5" customHeight="1">
      <c r="B11" s="5">
        <f t="shared" si="7"/>
        <v>7</v>
      </c>
      <c r="C11" s="22">
        <f t="shared" si="3"/>
        <v>133930.67200000008</v>
      </c>
      <c r="D11" s="5" t="s">
        <v>24</v>
      </c>
      <c r="E11" s="6">
        <v>2007</v>
      </c>
      <c r="F11" s="7">
        <v>42033</v>
      </c>
      <c r="G11" s="8">
        <v>1.9612</v>
      </c>
      <c r="H11" s="9">
        <v>64</v>
      </c>
      <c r="I11" s="17">
        <f t="shared" si="4"/>
        <v>4017.408</v>
      </c>
      <c r="J11" s="35">
        <f t="shared" si="5"/>
        <v>0.5231</v>
      </c>
      <c r="K11" s="6">
        <v>2007</v>
      </c>
      <c r="L11" s="7">
        <v>42035</v>
      </c>
      <c r="M11" s="11">
        <v>1.9548</v>
      </c>
      <c r="N11" s="34">
        <f t="shared" si="6"/>
        <v>-4017.407999999976</v>
      </c>
      <c r="O11" s="36">
        <f t="shared" si="0"/>
        <v>-63.999999999999616</v>
      </c>
      <c r="P11" s="10">
        <f t="shared" si="1"/>
        <v>-0.99</v>
      </c>
      <c r="R11" s="33">
        <v>1.9548</v>
      </c>
      <c r="S11" s="33">
        <f t="shared" si="2"/>
        <v>-0.006399999999999961</v>
      </c>
    </row>
    <row r="12" spans="2:19" ht="19.5" customHeight="1">
      <c r="B12" s="5">
        <f t="shared" si="7"/>
        <v>8</v>
      </c>
      <c r="C12" s="22">
        <f t="shared" si="3"/>
        <v>129913.2640000001</v>
      </c>
      <c r="D12" s="5" t="s">
        <v>25</v>
      </c>
      <c r="E12" s="6">
        <v>2007</v>
      </c>
      <c r="F12" s="7">
        <v>42119</v>
      </c>
      <c r="G12" s="8">
        <v>2.0003</v>
      </c>
      <c r="H12" s="9">
        <v>58</v>
      </c>
      <c r="I12" s="17">
        <f t="shared" si="4"/>
        <v>3896.9039999999995</v>
      </c>
      <c r="J12" s="35">
        <f t="shared" si="5"/>
        <v>0.5599</v>
      </c>
      <c r="K12" s="6">
        <v>2007</v>
      </c>
      <c r="L12" s="7">
        <v>42126</v>
      </c>
      <c r="M12" s="11">
        <v>2.0061</v>
      </c>
      <c r="N12" s="34">
        <f t="shared" si="6"/>
        <v>-3896.903999999869</v>
      </c>
      <c r="O12" s="36">
        <f t="shared" si="0"/>
        <v>-57.99999999999805</v>
      </c>
      <c r="P12" s="10">
        <f t="shared" si="1"/>
        <v>-0.99</v>
      </c>
      <c r="R12" s="33">
        <v>2.0061</v>
      </c>
      <c r="S12" s="33">
        <f t="shared" si="2"/>
        <v>0.005799999999999805</v>
      </c>
    </row>
    <row r="13" spans="2:19" ht="19.5" customHeight="1">
      <c r="B13" s="5">
        <f t="shared" si="7"/>
        <v>9</v>
      </c>
      <c r="C13" s="22">
        <f t="shared" si="3"/>
        <v>126016.36000000023</v>
      </c>
      <c r="D13" s="5" t="s">
        <v>25</v>
      </c>
      <c r="E13" s="6">
        <v>2007</v>
      </c>
      <c r="F13" s="7">
        <v>42125</v>
      </c>
      <c r="G13" s="8">
        <v>1.9977</v>
      </c>
      <c r="H13" s="9">
        <v>96</v>
      </c>
      <c r="I13" s="17">
        <f t="shared" si="4"/>
        <v>3779.712</v>
      </c>
      <c r="J13" s="35">
        <f t="shared" si="5"/>
        <v>0.3281</v>
      </c>
      <c r="K13" s="6">
        <v>2007</v>
      </c>
      <c r="L13" s="7">
        <v>42147</v>
      </c>
      <c r="M13" s="25">
        <v>1.9873</v>
      </c>
      <c r="N13" s="34">
        <f t="shared" si="6"/>
        <v>4094.6879999999865</v>
      </c>
      <c r="O13" s="37">
        <f t="shared" si="0"/>
        <v>103.99999999999964</v>
      </c>
      <c r="P13" s="10">
        <f t="shared" si="1"/>
        <v>1.08</v>
      </c>
      <c r="R13" s="33">
        <v>2.0073</v>
      </c>
      <c r="S13" s="33">
        <f t="shared" si="2"/>
        <v>0.009599999999999831</v>
      </c>
    </row>
    <row r="14" spans="2:19" ht="19.5" customHeight="1">
      <c r="B14" s="5">
        <f t="shared" si="7"/>
        <v>10</v>
      </c>
      <c r="C14" s="22">
        <f t="shared" si="3"/>
        <v>130111.04800000021</v>
      </c>
      <c r="D14" s="5" t="s">
        <v>24</v>
      </c>
      <c r="E14" s="6">
        <v>2007</v>
      </c>
      <c r="F14" s="7">
        <v>42182</v>
      </c>
      <c r="G14" s="8">
        <v>1.9994</v>
      </c>
      <c r="H14" s="9">
        <v>65</v>
      </c>
      <c r="I14" s="17">
        <f t="shared" si="4"/>
        <v>3903.1199999999994</v>
      </c>
      <c r="J14" s="35">
        <f t="shared" si="5"/>
        <v>0.5004</v>
      </c>
      <c r="K14" s="6">
        <v>2007</v>
      </c>
      <c r="L14" s="7">
        <v>42279</v>
      </c>
      <c r="M14" s="25">
        <v>2.0203</v>
      </c>
      <c r="N14" s="34">
        <f t="shared" si="6"/>
        <v>12550.032000000085</v>
      </c>
      <c r="O14" s="37">
        <f aca="true" t="shared" si="8" ref="O14:O21">IF(D14="買",(M14-G14)*10000,(M14-G14)*10000*(-1))</f>
        <v>209.00000000000142</v>
      </c>
      <c r="P14" s="10">
        <f aca="true" t="shared" si="9" ref="P14:P21">ROUNDDOWN(O14/H14,2)</f>
        <v>3.21</v>
      </c>
      <c r="R14" s="33">
        <v>1.9929</v>
      </c>
      <c r="S14" s="33">
        <f t="shared" si="2"/>
        <v>-0.006500000000000172</v>
      </c>
    </row>
    <row r="15" spans="2:19" ht="19.5" customHeight="1">
      <c r="B15" s="5">
        <f t="shared" si="7"/>
        <v>11</v>
      </c>
      <c r="C15" s="22">
        <f t="shared" si="3"/>
        <v>142661.0800000003</v>
      </c>
      <c r="D15" s="5" t="s">
        <v>24</v>
      </c>
      <c r="E15" s="6">
        <v>2007</v>
      </c>
      <c r="F15" s="7">
        <v>42286</v>
      </c>
      <c r="G15" s="8">
        <v>2.0387</v>
      </c>
      <c r="H15" s="9">
        <v>130</v>
      </c>
      <c r="I15" s="17">
        <f t="shared" si="4"/>
        <v>4279.08</v>
      </c>
      <c r="J15" s="35">
        <f t="shared" si="5"/>
        <v>0.2743</v>
      </c>
      <c r="K15" s="6">
        <v>2007</v>
      </c>
      <c r="L15" s="7">
        <v>42289</v>
      </c>
      <c r="M15" s="25">
        <v>2.0257</v>
      </c>
      <c r="N15" s="34">
        <f t="shared" si="6"/>
        <v>-4279.079999999967</v>
      </c>
      <c r="O15" s="37">
        <f t="shared" si="8"/>
        <v>-129.999999999999</v>
      </c>
      <c r="P15" s="10">
        <f t="shared" si="9"/>
        <v>-0.99</v>
      </c>
      <c r="R15" s="33">
        <v>2.0257</v>
      </c>
      <c r="S15" s="33">
        <f t="shared" si="2"/>
        <v>-0.0129999999999999</v>
      </c>
    </row>
    <row r="16" spans="2:19" ht="19.5" customHeight="1">
      <c r="B16" s="5">
        <f t="shared" si="7"/>
        <v>12</v>
      </c>
      <c r="C16" s="22">
        <f t="shared" si="3"/>
        <v>138382.00000000035</v>
      </c>
      <c r="D16" s="5" t="s">
        <v>24</v>
      </c>
      <c r="E16" s="6">
        <v>2007</v>
      </c>
      <c r="F16" s="7">
        <v>42301</v>
      </c>
      <c r="G16" s="8">
        <v>2.0516</v>
      </c>
      <c r="H16" s="9">
        <v>90</v>
      </c>
      <c r="I16" s="17">
        <f t="shared" si="4"/>
        <v>4150.44</v>
      </c>
      <c r="J16" s="35">
        <f t="shared" si="5"/>
        <v>0.3843</v>
      </c>
      <c r="K16" s="6">
        <v>2007</v>
      </c>
      <c r="L16" s="7">
        <v>42320</v>
      </c>
      <c r="M16" s="25">
        <v>2.086</v>
      </c>
      <c r="N16" s="34">
        <f t="shared" si="6"/>
        <v>15863.90399999989</v>
      </c>
      <c r="O16" s="37">
        <f t="shared" si="8"/>
        <v>343.9999999999976</v>
      </c>
      <c r="P16" s="10">
        <f t="shared" si="9"/>
        <v>3.82</v>
      </c>
      <c r="R16" s="33">
        <v>2.0426</v>
      </c>
      <c r="S16" s="33">
        <f t="shared" si="2"/>
        <v>-0.008999999999999897</v>
      </c>
    </row>
    <row r="17" spans="2:19" ht="19.5" customHeight="1">
      <c r="B17" s="5">
        <f t="shared" si="7"/>
        <v>13</v>
      </c>
      <c r="C17" s="22">
        <f t="shared" si="3"/>
        <v>154245.90400000024</v>
      </c>
      <c r="D17" s="5" t="s">
        <v>25</v>
      </c>
      <c r="E17" s="6">
        <v>2008</v>
      </c>
      <c r="F17" s="7">
        <v>42090</v>
      </c>
      <c r="G17" s="8">
        <v>2.0023</v>
      </c>
      <c r="H17" s="9">
        <v>167</v>
      </c>
      <c r="I17" s="17">
        <f t="shared" si="4"/>
        <v>4627.236</v>
      </c>
      <c r="J17" s="35">
        <f t="shared" si="5"/>
        <v>0.2309</v>
      </c>
      <c r="K17" s="6">
        <v>2008</v>
      </c>
      <c r="L17" s="7">
        <v>42139</v>
      </c>
      <c r="M17" s="25">
        <v>1.9472</v>
      </c>
      <c r="N17" s="34">
        <f t="shared" si="6"/>
        <v>15267.10799999998</v>
      </c>
      <c r="O17" s="37">
        <f t="shared" si="8"/>
        <v>550.9999999999993</v>
      </c>
      <c r="P17" s="10">
        <f t="shared" si="9"/>
        <v>3.29</v>
      </c>
      <c r="R17" s="33">
        <v>2.01908</v>
      </c>
      <c r="S17" s="33">
        <f t="shared" si="2"/>
        <v>0.01678000000000024</v>
      </c>
    </row>
    <row r="18" spans="2:19" ht="19.5" customHeight="1">
      <c r="B18" s="5">
        <f t="shared" si="7"/>
        <v>14</v>
      </c>
      <c r="C18" s="22">
        <f t="shared" si="3"/>
        <v>169513.01200000022</v>
      </c>
      <c r="D18" s="5" t="s">
        <v>24</v>
      </c>
      <c r="E18" s="6">
        <v>2008</v>
      </c>
      <c r="F18" s="7">
        <v>42173</v>
      </c>
      <c r="G18" s="8">
        <v>1.9609</v>
      </c>
      <c r="H18" s="9">
        <v>133</v>
      </c>
      <c r="I18" s="17">
        <f t="shared" si="4"/>
        <v>5084.856000000001</v>
      </c>
      <c r="J18" s="35">
        <f t="shared" si="5"/>
        <v>0.3186</v>
      </c>
      <c r="K18" s="6">
        <v>2008</v>
      </c>
      <c r="L18" s="7">
        <v>42187</v>
      </c>
      <c r="M18" s="25">
        <v>1.9878</v>
      </c>
      <c r="N18" s="34">
        <f t="shared" si="6"/>
        <v>10284.407999999972</v>
      </c>
      <c r="O18" s="37">
        <f t="shared" si="8"/>
        <v>268.99999999999926</v>
      </c>
      <c r="P18" s="10">
        <f t="shared" si="9"/>
        <v>2.02</v>
      </c>
      <c r="R18" s="33">
        <v>1.9476</v>
      </c>
      <c r="S18" s="33">
        <f t="shared" si="2"/>
        <v>-0.01330000000000009</v>
      </c>
    </row>
    <row r="19" spans="2:19" ht="19.5" customHeight="1">
      <c r="B19" s="5">
        <f t="shared" si="7"/>
        <v>15</v>
      </c>
      <c r="C19" s="22">
        <f t="shared" si="3"/>
        <v>179797.4200000002</v>
      </c>
      <c r="D19" s="5" t="s">
        <v>25</v>
      </c>
      <c r="E19" s="6">
        <v>2008</v>
      </c>
      <c r="F19" s="7">
        <v>42216</v>
      </c>
      <c r="G19" s="8">
        <v>1.9778</v>
      </c>
      <c r="H19" s="9">
        <v>149</v>
      </c>
      <c r="I19" s="17">
        <f t="shared" si="4"/>
        <v>5392.607999999999</v>
      </c>
      <c r="J19" s="35">
        <f t="shared" si="5"/>
        <v>0.3016</v>
      </c>
      <c r="K19" s="6">
        <v>2008</v>
      </c>
      <c r="L19" s="7">
        <v>42235</v>
      </c>
      <c r="M19" s="25">
        <v>1.8721</v>
      </c>
      <c r="N19" s="34">
        <f t="shared" si="6"/>
        <v>38254.94399999996</v>
      </c>
      <c r="O19" s="37">
        <f t="shared" si="8"/>
        <v>1056.999999999999</v>
      </c>
      <c r="P19" s="10">
        <f t="shared" si="9"/>
        <v>7.09</v>
      </c>
      <c r="R19" s="33">
        <v>1.9927</v>
      </c>
      <c r="S19" s="33">
        <f t="shared" si="2"/>
        <v>0.014899999999999913</v>
      </c>
    </row>
    <row r="20" spans="2:19" ht="19.5" customHeight="1">
      <c r="B20" s="5">
        <f t="shared" si="7"/>
        <v>16</v>
      </c>
      <c r="C20" s="22">
        <f t="shared" si="3"/>
        <v>218052.36400000015</v>
      </c>
      <c r="D20" s="5" t="s">
        <v>25</v>
      </c>
      <c r="E20" s="6">
        <v>2008</v>
      </c>
      <c r="F20" s="7">
        <v>42307</v>
      </c>
      <c r="G20" s="8">
        <v>1.6211</v>
      </c>
      <c r="H20" s="9">
        <v>460</v>
      </c>
      <c r="I20" s="17">
        <f t="shared" si="4"/>
        <v>6541.2</v>
      </c>
      <c r="J20" s="35">
        <f t="shared" si="5"/>
        <v>0.1185</v>
      </c>
      <c r="K20" s="6">
        <v>2008</v>
      </c>
      <c r="L20" s="7">
        <v>42333</v>
      </c>
      <c r="M20" s="25">
        <v>1.5248</v>
      </c>
      <c r="N20" s="34">
        <f t="shared" si="6"/>
        <v>13693.860000000008</v>
      </c>
      <c r="O20" s="37">
        <f t="shared" si="8"/>
        <v>963.0000000000006</v>
      </c>
      <c r="P20" s="10">
        <f t="shared" si="9"/>
        <v>2.09</v>
      </c>
      <c r="R20" s="33">
        <v>1.6671</v>
      </c>
      <c r="S20" s="33">
        <f t="shared" si="2"/>
        <v>0.04600000000000004</v>
      </c>
    </row>
    <row r="21" spans="2:19" ht="19.5" customHeight="1">
      <c r="B21" s="5">
        <f t="shared" si="7"/>
        <v>17</v>
      </c>
      <c r="C21" s="22">
        <f t="shared" si="3"/>
        <v>231746.22400000016</v>
      </c>
      <c r="D21" s="5" t="s">
        <v>24</v>
      </c>
      <c r="E21" s="6">
        <v>2009</v>
      </c>
      <c r="F21" s="7">
        <v>42093</v>
      </c>
      <c r="G21" s="8">
        <v>1.4295</v>
      </c>
      <c r="H21" s="9">
        <v>186</v>
      </c>
      <c r="I21" s="17">
        <f t="shared" si="4"/>
        <v>6950.448</v>
      </c>
      <c r="J21" s="35">
        <f t="shared" si="5"/>
        <v>0.3114</v>
      </c>
      <c r="K21" s="6">
        <v>2009</v>
      </c>
      <c r="L21" s="7">
        <v>42114</v>
      </c>
      <c r="M21" s="25">
        <v>1.4603</v>
      </c>
      <c r="N21" s="34">
        <f t="shared" si="6"/>
        <v>11509.343999999977</v>
      </c>
      <c r="O21" s="37">
        <f t="shared" si="8"/>
        <v>307.9999999999994</v>
      </c>
      <c r="P21" s="10">
        <f t="shared" si="9"/>
        <v>1.65</v>
      </c>
      <c r="R21" s="33">
        <v>1.4109</v>
      </c>
      <c r="S21" s="33">
        <f t="shared" si="2"/>
        <v>-0.01859999999999995</v>
      </c>
    </row>
    <row r="22" spans="2:19" ht="19.5" customHeight="1">
      <c r="B22" s="5">
        <f t="shared" si="7"/>
        <v>18</v>
      </c>
      <c r="C22" s="22">
        <f t="shared" si="3"/>
        <v>243255.56800000014</v>
      </c>
      <c r="D22" s="5" t="s">
        <v>24</v>
      </c>
      <c r="E22" s="6">
        <v>2009</v>
      </c>
      <c r="F22" s="7">
        <v>42122</v>
      </c>
      <c r="G22" s="8">
        <v>1.4688</v>
      </c>
      <c r="H22" s="9">
        <v>173</v>
      </c>
      <c r="I22" s="17">
        <f t="shared" si="4"/>
        <v>7297.14</v>
      </c>
      <c r="J22" s="35">
        <f t="shared" si="5"/>
        <v>0.3515</v>
      </c>
      <c r="K22" s="6">
        <v>2009</v>
      </c>
      <c r="L22" s="7">
        <v>42159</v>
      </c>
      <c r="M22" s="25">
        <v>1.6162</v>
      </c>
      <c r="N22" s="34">
        <f t="shared" si="6"/>
        <v>62173.319999999985</v>
      </c>
      <c r="O22" s="37">
        <f>IF(D22="買",(M22-G22)*10000,(M22-G22)*10000*(-1))</f>
        <v>1473.9999999999998</v>
      </c>
      <c r="P22" s="10">
        <f>ROUNDDOWN(O22/H22,2)</f>
        <v>8.52</v>
      </c>
      <c r="R22" s="33">
        <v>1.4515</v>
      </c>
      <c r="S22" s="33">
        <f t="shared" si="2"/>
        <v>-0.017300000000000093</v>
      </c>
    </row>
    <row r="23" spans="2:19" ht="19.5" customHeight="1">
      <c r="B23" s="5">
        <f t="shared" si="7"/>
        <v>19</v>
      </c>
      <c r="C23" s="22">
        <f t="shared" si="3"/>
        <v>305428.88800000015</v>
      </c>
      <c r="D23" s="5" t="s">
        <v>24</v>
      </c>
      <c r="E23" s="6">
        <v>2009</v>
      </c>
      <c r="F23" s="7">
        <v>42207</v>
      </c>
      <c r="G23" s="8">
        <v>1.6502</v>
      </c>
      <c r="H23" s="9">
        <v>193</v>
      </c>
      <c r="I23" s="17">
        <f t="shared" si="4"/>
        <v>9162.096000000001</v>
      </c>
      <c r="J23" s="35">
        <f t="shared" si="5"/>
        <v>0.3956</v>
      </c>
      <c r="K23" s="6">
        <v>2009</v>
      </c>
      <c r="L23" s="7">
        <v>42279</v>
      </c>
      <c r="M23" s="25">
        <v>1.6901</v>
      </c>
      <c r="N23" s="34">
        <f t="shared" si="6"/>
        <v>18941.328000000023</v>
      </c>
      <c r="O23" s="37">
        <f aca="true" t="shared" si="10" ref="O23:O39">IF(D23="買",(M23-G23)*10000,(M23-G23)*10000*(-1))</f>
        <v>399.00000000000045</v>
      </c>
      <c r="P23" s="10">
        <f aca="true" t="shared" si="11" ref="P23:P39">ROUNDDOWN(O23/H23,2)</f>
        <v>2.06</v>
      </c>
      <c r="R23" s="33">
        <v>1.6309</v>
      </c>
      <c r="S23" s="33">
        <f t="shared" si="2"/>
        <v>-0.019299999999999873</v>
      </c>
    </row>
    <row r="24" spans="2:19" ht="19.5" customHeight="1">
      <c r="B24" s="5">
        <f t="shared" si="7"/>
        <v>20</v>
      </c>
      <c r="C24" s="22">
        <f t="shared" si="3"/>
        <v>324370.2160000002</v>
      </c>
      <c r="D24" s="5" t="s">
        <v>25</v>
      </c>
      <c r="E24" s="6">
        <v>2009</v>
      </c>
      <c r="F24" s="7">
        <v>42270</v>
      </c>
      <c r="G24" s="8">
        <v>1.6328</v>
      </c>
      <c r="H24" s="9">
        <v>139</v>
      </c>
      <c r="I24" s="17">
        <f t="shared" si="4"/>
        <v>9729.444000000001</v>
      </c>
      <c r="J24" s="35">
        <f t="shared" si="5"/>
        <v>0.5833</v>
      </c>
      <c r="K24" s="6">
        <v>2009</v>
      </c>
      <c r="L24" s="7">
        <v>42285</v>
      </c>
      <c r="M24" s="25">
        <v>1.6124</v>
      </c>
      <c r="N24" s="34">
        <f t="shared" si="6"/>
        <v>14279.183999999985</v>
      </c>
      <c r="O24" s="37">
        <f t="shared" si="10"/>
        <v>203.99999999999974</v>
      </c>
      <c r="P24" s="10">
        <f t="shared" si="11"/>
        <v>1.46</v>
      </c>
      <c r="R24" s="33">
        <v>1.6467</v>
      </c>
      <c r="S24" s="33">
        <f t="shared" si="2"/>
        <v>0.013900000000000023</v>
      </c>
    </row>
    <row r="25" spans="2:19" ht="19.5" customHeight="1">
      <c r="B25" s="5">
        <f t="shared" si="7"/>
        <v>21</v>
      </c>
      <c r="C25" s="22">
        <f t="shared" si="3"/>
        <v>338649.4000000002</v>
      </c>
      <c r="D25" s="5" t="s">
        <v>24</v>
      </c>
      <c r="E25" s="6">
        <v>2009</v>
      </c>
      <c r="F25" s="7">
        <v>42311</v>
      </c>
      <c r="G25" s="8">
        <v>1.6456</v>
      </c>
      <c r="H25" s="9">
        <v>194</v>
      </c>
      <c r="I25" s="17">
        <f t="shared" si="4"/>
        <v>10159.392000000002</v>
      </c>
      <c r="J25" s="35">
        <f t="shared" si="5"/>
        <v>0.4364</v>
      </c>
      <c r="K25" s="6">
        <v>2009</v>
      </c>
      <c r="L25" s="7">
        <v>42326</v>
      </c>
      <c r="M25" s="25">
        <v>1.6755</v>
      </c>
      <c r="N25" s="34">
        <f t="shared" si="6"/>
        <v>15658.032000000023</v>
      </c>
      <c r="O25" s="37">
        <f t="shared" si="10"/>
        <v>299.0000000000004</v>
      </c>
      <c r="P25" s="10">
        <f t="shared" si="11"/>
        <v>1.54</v>
      </c>
      <c r="R25" s="33">
        <v>1.6262</v>
      </c>
      <c r="S25" s="33">
        <f t="shared" si="2"/>
        <v>-0.019399999999999862</v>
      </c>
    </row>
    <row r="26" spans="2:19" ht="19.5" customHeight="1">
      <c r="B26" s="5">
        <f t="shared" si="7"/>
        <v>22</v>
      </c>
      <c r="C26" s="22">
        <f t="shared" si="3"/>
        <v>354307.4320000002</v>
      </c>
      <c r="D26" s="5" t="s">
        <v>24</v>
      </c>
      <c r="E26" s="6">
        <v>2009</v>
      </c>
      <c r="F26" s="7">
        <v>42332</v>
      </c>
      <c r="G26" s="8">
        <v>1.6617</v>
      </c>
      <c r="H26" s="9">
        <v>121</v>
      </c>
      <c r="I26" s="17">
        <f t="shared" si="4"/>
        <v>10628.64</v>
      </c>
      <c r="J26" s="35">
        <f t="shared" si="5"/>
        <v>0.732</v>
      </c>
      <c r="K26" s="6">
        <v>2009</v>
      </c>
      <c r="L26" s="7">
        <v>42334</v>
      </c>
      <c r="M26" s="25">
        <v>1.6574</v>
      </c>
      <c r="N26" s="34">
        <f t="shared" si="6"/>
        <v>-3777.119999999974</v>
      </c>
      <c r="O26" s="37">
        <f t="shared" si="10"/>
        <v>-42.9999999999997</v>
      </c>
      <c r="P26" s="10">
        <f t="shared" si="11"/>
        <v>-0.35</v>
      </c>
      <c r="R26" s="33">
        <v>1.6496</v>
      </c>
      <c r="S26" s="33">
        <f t="shared" si="2"/>
        <v>-0.0121</v>
      </c>
    </row>
    <row r="27" spans="2:19" ht="19.5" customHeight="1">
      <c r="B27" s="5">
        <f t="shared" si="7"/>
        <v>23</v>
      </c>
      <c r="C27" s="22">
        <f t="shared" si="3"/>
        <v>350530.3120000002</v>
      </c>
      <c r="D27" s="5" t="s">
        <v>24</v>
      </c>
      <c r="E27" s="6">
        <v>2010</v>
      </c>
      <c r="F27" s="7">
        <v>42014</v>
      </c>
      <c r="G27" s="8">
        <v>1.60779</v>
      </c>
      <c r="H27" s="9">
        <v>563</v>
      </c>
      <c r="I27" s="17">
        <f t="shared" si="4"/>
        <v>10512.336</v>
      </c>
      <c r="J27" s="35">
        <f t="shared" si="5"/>
        <v>0.1556</v>
      </c>
      <c r="K27" s="6">
        <v>2010</v>
      </c>
      <c r="L27" s="7">
        <v>42024</v>
      </c>
      <c r="M27" s="25">
        <v>1.63106</v>
      </c>
      <c r="N27" s="34">
        <f t="shared" si="6"/>
        <v>4344.974399999982</v>
      </c>
      <c r="O27" s="37">
        <f t="shared" si="10"/>
        <v>232.69999999999902</v>
      </c>
      <c r="P27" s="10">
        <f t="shared" si="11"/>
        <v>0.41</v>
      </c>
      <c r="R27" s="33">
        <v>1.60216</v>
      </c>
      <c r="S27" s="33">
        <f t="shared" si="2"/>
        <v>-0.005630000000000024</v>
      </c>
    </row>
    <row r="28" spans="2:19" ht="19.5" customHeight="1">
      <c r="B28" s="5">
        <f t="shared" si="7"/>
        <v>24</v>
      </c>
      <c r="C28" s="22">
        <f t="shared" si="3"/>
        <v>354875.2864000002</v>
      </c>
      <c r="D28" s="5" t="s">
        <v>25</v>
      </c>
      <c r="E28" s="6">
        <v>2010</v>
      </c>
      <c r="F28" s="7">
        <v>42032</v>
      </c>
      <c r="G28" s="8">
        <v>1.61113</v>
      </c>
      <c r="H28" s="9">
        <v>163</v>
      </c>
      <c r="I28" s="17">
        <f t="shared" si="4"/>
        <v>10644.552</v>
      </c>
      <c r="J28" s="35">
        <f t="shared" si="5"/>
        <v>0.5442</v>
      </c>
      <c r="K28" s="6">
        <v>2010</v>
      </c>
      <c r="L28" s="7">
        <v>42066</v>
      </c>
      <c r="M28" s="25">
        <v>1.4998</v>
      </c>
      <c r="N28" s="34">
        <f t="shared" si="6"/>
        <v>72702.94319999995</v>
      </c>
      <c r="O28" s="37">
        <f aca="true" t="shared" si="12" ref="O28:O35">IF(D28="買",(M28-G28)*10000,(M28-G28)*10000*(-1))</f>
        <v>1113.2999999999993</v>
      </c>
      <c r="P28" s="10">
        <f aca="true" t="shared" si="13" ref="P28:P35">ROUNDDOWN(O28/H28,2)</f>
        <v>6.83</v>
      </c>
      <c r="R28" s="33">
        <v>1.62743</v>
      </c>
      <c r="S28" s="33">
        <f t="shared" si="2"/>
        <v>0.01629999999999998</v>
      </c>
    </row>
    <row r="29" spans="2:19" ht="19.5" customHeight="1">
      <c r="B29" s="5">
        <f t="shared" si="7"/>
        <v>25</v>
      </c>
      <c r="C29" s="22">
        <f t="shared" si="3"/>
        <v>427578.2296000002</v>
      </c>
      <c r="D29" s="5" t="s">
        <v>24</v>
      </c>
      <c r="E29" s="6">
        <v>2010</v>
      </c>
      <c r="F29" s="7">
        <v>42101</v>
      </c>
      <c r="G29" s="8">
        <v>1.52846</v>
      </c>
      <c r="H29" s="9">
        <v>147</v>
      </c>
      <c r="I29" s="17">
        <f t="shared" si="4"/>
        <v>12826.043999999998</v>
      </c>
      <c r="J29" s="35">
        <f t="shared" si="5"/>
        <v>0.7271</v>
      </c>
      <c r="K29" s="6">
        <v>2010</v>
      </c>
      <c r="L29" s="7">
        <v>42121</v>
      </c>
      <c r="M29" s="25">
        <v>1.52938</v>
      </c>
      <c r="N29" s="34">
        <f t="shared" si="6"/>
        <v>802.7184000000277</v>
      </c>
      <c r="O29" s="37">
        <f t="shared" si="12"/>
        <v>9.200000000000319</v>
      </c>
      <c r="P29" s="10">
        <f t="shared" si="13"/>
        <v>0.06</v>
      </c>
      <c r="R29" s="33">
        <v>1.51372</v>
      </c>
      <c r="S29" s="33">
        <f t="shared" si="2"/>
        <v>-0.014739999999999975</v>
      </c>
    </row>
    <row r="30" spans="2:19" ht="19.5" customHeight="1">
      <c r="B30" s="5">
        <f t="shared" si="7"/>
        <v>26</v>
      </c>
      <c r="C30" s="22">
        <f t="shared" si="3"/>
        <v>428380.9480000002</v>
      </c>
      <c r="D30" s="5" t="s">
        <v>24</v>
      </c>
      <c r="E30" s="6">
        <v>2010</v>
      </c>
      <c r="F30" s="7">
        <v>42163</v>
      </c>
      <c r="G30" s="8">
        <v>1.45271</v>
      </c>
      <c r="H30" s="9">
        <v>182</v>
      </c>
      <c r="I30" s="17">
        <f t="shared" si="4"/>
        <v>12850.656</v>
      </c>
      <c r="J30" s="35">
        <f t="shared" si="5"/>
        <v>0.5884</v>
      </c>
      <c r="K30" s="6">
        <v>2010</v>
      </c>
      <c r="L30" s="7">
        <v>42225</v>
      </c>
      <c r="M30" s="25">
        <v>1.58184</v>
      </c>
      <c r="N30" s="34">
        <f t="shared" si="6"/>
        <v>91176.11039999999</v>
      </c>
      <c r="O30" s="37">
        <f t="shared" si="12"/>
        <v>1291.2999999999997</v>
      </c>
      <c r="P30" s="10">
        <f t="shared" si="13"/>
        <v>7.09</v>
      </c>
      <c r="R30" s="33">
        <v>1.43444</v>
      </c>
      <c r="S30" s="33">
        <f t="shared" si="2"/>
        <v>-0.01827000000000001</v>
      </c>
    </row>
    <row r="31" spans="2:19" ht="19.5" customHeight="1">
      <c r="B31" s="5">
        <f t="shared" si="7"/>
        <v>27</v>
      </c>
      <c r="C31" s="22">
        <f t="shared" si="3"/>
        <v>519557.0584000002</v>
      </c>
      <c r="D31" s="5" t="s">
        <v>25</v>
      </c>
      <c r="E31" s="6">
        <v>2010</v>
      </c>
      <c r="F31" s="7">
        <v>42239</v>
      </c>
      <c r="G31" s="8">
        <v>1.54987</v>
      </c>
      <c r="H31" s="9">
        <v>118</v>
      </c>
      <c r="I31" s="17">
        <f t="shared" si="4"/>
        <v>15585.912</v>
      </c>
      <c r="J31" s="35">
        <f t="shared" si="5"/>
        <v>1.1007</v>
      </c>
      <c r="K31" s="6">
        <v>2010</v>
      </c>
      <c r="L31" s="7">
        <v>42243</v>
      </c>
      <c r="M31" s="25">
        <v>1.55392</v>
      </c>
      <c r="N31" s="34">
        <f t="shared" si="6"/>
        <v>-5349.401999999851</v>
      </c>
      <c r="O31" s="37">
        <f t="shared" si="12"/>
        <v>-40.49999999999887</v>
      </c>
      <c r="P31" s="10">
        <f t="shared" si="13"/>
        <v>-0.34</v>
      </c>
      <c r="R31" s="33">
        <v>1.56173</v>
      </c>
      <c r="S31" s="33">
        <f t="shared" si="2"/>
        <v>0.011859999999999982</v>
      </c>
    </row>
    <row r="32" spans="2:19" ht="19.5" customHeight="1">
      <c r="B32" s="5">
        <f t="shared" si="7"/>
        <v>28</v>
      </c>
      <c r="C32" s="22">
        <f t="shared" si="3"/>
        <v>514207.6564000004</v>
      </c>
      <c r="D32" s="5" t="s">
        <v>25</v>
      </c>
      <c r="E32" s="6">
        <v>2010</v>
      </c>
      <c r="F32" s="7">
        <v>42330</v>
      </c>
      <c r="G32" s="8">
        <v>1.58969</v>
      </c>
      <c r="H32" s="9">
        <v>185</v>
      </c>
      <c r="I32" s="17">
        <f t="shared" si="4"/>
        <v>15424.559999999998</v>
      </c>
      <c r="J32" s="35">
        <f t="shared" si="5"/>
        <v>0.6948</v>
      </c>
      <c r="K32" s="6">
        <v>2010</v>
      </c>
      <c r="L32" s="7">
        <v>42339</v>
      </c>
      <c r="M32" s="25">
        <v>1.5594</v>
      </c>
      <c r="N32" s="34">
        <f t="shared" si="6"/>
        <v>25254.590400000125</v>
      </c>
      <c r="O32" s="37">
        <f t="shared" si="12"/>
        <v>302.9000000000015</v>
      </c>
      <c r="P32" s="10">
        <f t="shared" si="13"/>
        <v>1.63</v>
      </c>
      <c r="R32" s="33">
        <v>1.60825</v>
      </c>
      <c r="S32" s="33">
        <f t="shared" si="2"/>
        <v>0.01855999999999991</v>
      </c>
    </row>
    <row r="33" spans="2:19" ht="19.5" customHeight="1">
      <c r="B33" s="5">
        <f t="shared" si="7"/>
        <v>29</v>
      </c>
      <c r="C33" s="22">
        <f t="shared" si="3"/>
        <v>539462.2468000005</v>
      </c>
      <c r="D33" s="5" t="s">
        <v>24</v>
      </c>
      <c r="E33" s="6">
        <v>2011</v>
      </c>
      <c r="F33" s="7">
        <v>42061</v>
      </c>
      <c r="G33" s="8">
        <v>1.6159</v>
      </c>
      <c r="H33" s="9">
        <v>129</v>
      </c>
      <c r="I33" s="17">
        <f t="shared" si="4"/>
        <v>16182.792000000001</v>
      </c>
      <c r="J33" s="35">
        <f t="shared" si="5"/>
        <v>1.0454</v>
      </c>
      <c r="K33" s="6">
        <v>2011</v>
      </c>
      <c r="L33" s="7">
        <v>42073</v>
      </c>
      <c r="M33" s="25">
        <v>1.61238</v>
      </c>
      <c r="N33" s="34">
        <f t="shared" si="6"/>
        <v>-4415.76959999996</v>
      </c>
      <c r="O33" s="37">
        <f t="shared" si="12"/>
        <v>-35.199999999999676</v>
      </c>
      <c r="P33" s="10">
        <f t="shared" si="13"/>
        <v>-0.27</v>
      </c>
      <c r="R33" s="33">
        <v>1.60294</v>
      </c>
      <c r="S33" s="33">
        <f t="shared" si="2"/>
        <v>-0.01295999999999986</v>
      </c>
    </row>
    <row r="34" spans="2:19" ht="19.5" customHeight="1">
      <c r="B34" s="5">
        <f t="shared" si="7"/>
        <v>30</v>
      </c>
      <c r="C34" s="22">
        <f t="shared" si="3"/>
        <v>535046.4772000005</v>
      </c>
      <c r="D34" s="5" t="s">
        <v>25</v>
      </c>
      <c r="E34" s="6">
        <v>2011</v>
      </c>
      <c r="F34" s="7">
        <v>42128</v>
      </c>
      <c r="G34" s="8">
        <v>1.64506</v>
      </c>
      <c r="H34" s="9">
        <v>122</v>
      </c>
      <c r="I34" s="17">
        <f t="shared" si="4"/>
        <v>16051.296000000002</v>
      </c>
      <c r="J34" s="35">
        <f t="shared" si="5"/>
        <v>1.0964</v>
      </c>
      <c r="K34" s="6">
        <v>2011</v>
      </c>
      <c r="L34" s="7">
        <v>42144</v>
      </c>
      <c r="M34" s="25">
        <v>1.63017</v>
      </c>
      <c r="N34" s="34">
        <f t="shared" si="6"/>
        <v>19590.47520000009</v>
      </c>
      <c r="O34" s="37">
        <f t="shared" si="12"/>
        <v>148.9000000000007</v>
      </c>
      <c r="P34" s="10">
        <f t="shared" si="13"/>
        <v>1.22</v>
      </c>
      <c r="R34" s="33">
        <v>1.65726</v>
      </c>
      <c r="S34" s="33">
        <f t="shared" si="2"/>
        <v>0.012199999999999989</v>
      </c>
    </row>
    <row r="35" spans="2:19" ht="19.5" customHeight="1">
      <c r="B35" s="5">
        <f t="shared" si="7"/>
        <v>31</v>
      </c>
      <c r="C35" s="22">
        <f t="shared" si="3"/>
        <v>554636.9524000006</v>
      </c>
      <c r="D35" s="5" t="s">
        <v>25</v>
      </c>
      <c r="E35" s="6">
        <v>2011</v>
      </c>
      <c r="F35" s="7">
        <v>42169</v>
      </c>
      <c r="G35" s="8">
        <v>1.64399</v>
      </c>
      <c r="H35" s="9">
        <v>86</v>
      </c>
      <c r="I35" s="17">
        <f t="shared" si="4"/>
        <v>16638.936</v>
      </c>
      <c r="J35" s="35">
        <f t="shared" si="5"/>
        <v>1.6123</v>
      </c>
      <c r="K35" s="6">
        <v>2011</v>
      </c>
      <c r="L35" s="7">
        <v>42185</v>
      </c>
      <c r="M35" s="25">
        <v>1.60423</v>
      </c>
      <c r="N35" s="34">
        <f t="shared" si="6"/>
        <v>76926.05760000004</v>
      </c>
      <c r="O35" s="37">
        <f t="shared" si="12"/>
        <v>397.6000000000002</v>
      </c>
      <c r="P35" s="10">
        <f t="shared" si="13"/>
        <v>4.62</v>
      </c>
      <c r="R35" s="33">
        <v>1.63538</v>
      </c>
      <c r="S35" s="33">
        <f t="shared" si="2"/>
        <v>-0.008610000000000007</v>
      </c>
    </row>
    <row r="36" spans="2:19" ht="19.5" customHeight="1">
      <c r="B36" s="5">
        <f t="shared" si="7"/>
        <v>32</v>
      </c>
      <c r="C36" s="22">
        <f t="shared" si="3"/>
        <v>631563.0100000007</v>
      </c>
      <c r="D36" s="5" t="s">
        <v>24</v>
      </c>
      <c r="E36" s="6">
        <v>2011</v>
      </c>
      <c r="F36" s="7">
        <v>42197</v>
      </c>
      <c r="G36" s="8">
        <v>1.59469</v>
      </c>
      <c r="H36" s="9">
        <v>67</v>
      </c>
      <c r="I36" s="17">
        <f t="shared" si="4"/>
        <v>18946.260000000002</v>
      </c>
      <c r="J36" s="35">
        <f t="shared" si="5"/>
        <v>2.3565</v>
      </c>
      <c r="K36" s="6">
        <v>2011</v>
      </c>
      <c r="L36" s="7">
        <v>42214</v>
      </c>
      <c r="M36" s="25">
        <v>1.62602</v>
      </c>
      <c r="N36" s="34">
        <f t="shared" si="6"/>
        <v>88594.97400000022</v>
      </c>
      <c r="O36" s="37">
        <f t="shared" si="10"/>
        <v>313.3000000000008</v>
      </c>
      <c r="P36" s="10">
        <f t="shared" si="11"/>
        <v>4.67</v>
      </c>
      <c r="R36" s="33">
        <v>1.5779</v>
      </c>
      <c r="S36" s="33">
        <f t="shared" si="2"/>
        <v>-0.01678999999999986</v>
      </c>
    </row>
    <row r="37" spans="2:19" ht="19.5" customHeight="1">
      <c r="B37" s="5">
        <f t="shared" si="7"/>
        <v>33</v>
      </c>
      <c r="C37" s="22">
        <f t="shared" si="3"/>
        <v>720157.9840000009</v>
      </c>
      <c r="D37" s="5" t="s">
        <v>24</v>
      </c>
      <c r="E37" s="6">
        <v>2011</v>
      </c>
      <c r="F37" s="7">
        <v>42290</v>
      </c>
      <c r="G37" s="8">
        <v>1.57826</v>
      </c>
      <c r="H37" s="9">
        <v>118</v>
      </c>
      <c r="I37" s="17">
        <f t="shared" si="4"/>
        <v>21603.912</v>
      </c>
      <c r="J37" s="35">
        <f t="shared" si="5"/>
        <v>1.5257</v>
      </c>
      <c r="K37" s="6">
        <v>2011</v>
      </c>
      <c r="L37" s="7">
        <v>42295</v>
      </c>
      <c r="M37" s="25">
        <v>1.56646</v>
      </c>
      <c r="N37" s="34">
        <f t="shared" si="6"/>
        <v>-21603.912000000062</v>
      </c>
      <c r="O37" s="37">
        <f t="shared" si="10"/>
        <v>-118.00000000000033</v>
      </c>
      <c r="P37" s="10">
        <f t="shared" si="11"/>
        <v>-1</v>
      </c>
      <c r="R37" s="33">
        <v>1.56646</v>
      </c>
      <c r="S37" s="33">
        <f t="shared" si="2"/>
        <v>-0.011800000000000033</v>
      </c>
    </row>
    <row r="38" spans="2:19" ht="19.5" customHeight="1">
      <c r="B38" s="5">
        <f t="shared" si="7"/>
        <v>34</v>
      </c>
      <c r="C38" s="22">
        <f t="shared" si="3"/>
        <v>698554.0720000009</v>
      </c>
      <c r="D38" s="5" t="s">
        <v>24</v>
      </c>
      <c r="E38" s="6">
        <v>2011</v>
      </c>
      <c r="F38" s="7">
        <v>42297</v>
      </c>
      <c r="G38" s="8">
        <v>1.58012</v>
      </c>
      <c r="H38" s="9">
        <v>121</v>
      </c>
      <c r="I38" s="17">
        <f t="shared" si="4"/>
        <v>20955.264000000003</v>
      </c>
      <c r="J38" s="35">
        <f t="shared" si="5"/>
        <v>1.4432</v>
      </c>
      <c r="K38" s="6">
        <v>2011</v>
      </c>
      <c r="L38" s="7">
        <v>42303</v>
      </c>
      <c r="M38" s="25">
        <v>1.58893</v>
      </c>
      <c r="N38" s="34">
        <f t="shared" si="6"/>
        <v>15257.510399999974</v>
      </c>
      <c r="O38" s="37">
        <f t="shared" si="10"/>
        <v>88.09999999999985</v>
      </c>
      <c r="P38" s="10">
        <f t="shared" si="11"/>
        <v>0.72</v>
      </c>
      <c r="R38" s="33">
        <v>1.56801</v>
      </c>
      <c r="S38" s="33">
        <f t="shared" si="2"/>
        <v>-0.012110000000000065</v>
      </c>
    </row>
    <row r="39" spans="2:19" ht="19.5" customHeight="1">
      <c r="B39" s="5">
        <f t="shared" si="7"/>
        <v>35</v>
      </c>
      <c r="C39" s="22">
        <f t="shared" si="3"/>
        <v>713811.5824000009</v>
      </c>
      <c r="D39" s="5" t="s">
        <v>24</v>
      </c>
      <c r="E39" s="6">
        <v>2011</v>
      </c>
      <c r="F39" s="7">
        <v>42312</v>
      </c>
      <c r="G39" s="8">
        <v>1.60613</v>
      </c>
      <c r="H39" s="9">
        <v>115</v>
      </c>
      <c r="I39" s="17">
        <f t="shared" si="4"/>
        <v>21413.460000000003</v>
      </c>
      <c r="J39" s="35">
        <f t="shared" si="5"/>
        <v>1.5517</v>
      </c>
      <c r="K39" s="6">
        <v>2011</v>
      </c>
      <c r="L39" s="7">
        <v>42317</v>
      </c>
      <c r="M39" s="25">
        <v>1.5979</v>
      </c>
      <c r="N39" s="34">
        <f t="shared" si="6"/>
        <v>-15324.589199999928</v>
      </c>
      <c r="O39" s="37">
        <f t="shared" si="10"/>
        <v>-82.2999999999996</v>
      </c>
      <c r="P39" s="10">
        <f t="shared" si="11"/>
        <v>-0.71</v>
      </c>
      <c r="R39" s="33">
        <v>1.59454</v>
      </c>
      <c r="S39" s="33">
        <f t="shared" si="2"/>
        <v>-0.01158999999999999</v>
      </c>
    </row>
    <row r="40" spans="2:19" ht="19.5" customHeight="1">
      <c r="B40" s="5">
        <f t="shared" si="7"/>
        <v>36</v>
      </c>
      <c r="C40" s="22">
        <f t="shared" si="3"/>
        <v>698486.993200001</v>
      </c>
      <c r="D40" s="5" t="s">
        <v>24</v>
      </c>
      <c r="E40" s="6">
        <v>2012</v>
      </c>
      <c r="F40" s="7">
        <v>42041</v>
      </c>
      <c r="G40" s="8">
        <v>1.58395</v>
      </c>
      <c r="H40" s="9">
        <v>111</v>
      </c>
      <c r="I40" s="17">
        <f t="shared" si="4"/>
        <v>20953.692000000003</v>
      </c>
      <c r="J40" s="35">
        <f t="shared" si="5"/>
        <v>1.5731</v>
      </c>
      <c r="K40" s="6">
        <v>2012</v>
      </c>
      <c r="L40" s="7">
        <v>42045</v>
      </c>
      <c r="M40" s="25">
        <v>1.5791</v>
      </c>
      <c r="N40" s="34">
        <f t="shared" si="6"/>
        <v>-9155.44200000004</v>
      </c>
      <c r="O40" s="37">
        <f aca="true" t="shared" si="14" ref="O40:O45">IF(D40="買",(M40-G40)*10000,(M40-G40)*10000*(-1))</f>
        <v>-48.50000000000021</v>
      </c>
      <c r="P40" s="10">
        <f aca="true" t="shared" si="15" ref="P40:P45">ROUNDDOWN(O40/H40,2)</f>
        <v>-0.43</v>
      </c>
      <c r="R40" s="33">
        <v>1.57284</v>
      </c>
      <c r="S40" s="33">
        <f t="shared" si="2"/>
        <v>-0.011109999999999953</v>
      </c>
    </row>
    <row r="41" spans="2:19" ht="19.5" customHeight="1">
      <c r="B41" s="5">
        <f t="shared" si="7"/>
        <v>37</v>
      </c>
      <c r="C41" s="22">
        <f t="shared" si="3"/>
        <v>689331.5512000009</v>
      </c>
      <c r="D41" s="5" t="s">
        <v>25</v>
      </c>
      <c r="E41" s="6">
        <v>2012</v>
      </c>
      <c r="F41" s="7">
        <v>42048</v>
      </c>
      <c r="G41" s="8">
        <v>1.5757</v>
      </c>
      <c r="H41" s="9">
        <v>68</v>
      </c>
      <c r="I41" s="17">
        <f t="shared" si="4"/>
        <v>20679.888</v>
      </c>
      <c r="J41" s="35">
        <f t="shared" si="5"/>
        <v>2.5343</v>
      </c>
      <c r="K41" s="6">
        <v>2012</v>
      </c>
      <c r="L41" s="7">
        <v>42051</v>
      </c>
      <c r="M41" s="25">
        <v>1.57341</v>
      </c>
      <c r="N41" s="34">
        <f t="shared" si="6"/>
        <v>6964.256400000381</v>
      </c>
      <c r="O41" s="37">
        <f t="shared" si="14"/>
        <v>22.900000000001253</v>
      </c>
      <c r="P41" s="10">
        <f t="shared" si="15"/>
        <v>0.33</v>
      </c>
      <c r="R41" s="33">
        <v>1.58253</v>
      </c>
      <c r="S41" s="33">
        <f t="shared" si="2"/>
        <v>0.006829999999999892</v>
      </c>
    </row>
    <row r="42" spans="2:19" ht="19.5" customHeight="1">
      <c r="B42" s="5">
        <f t="shared" si="7"/>
        <v>38</v>
      </c>
      <c r="C42" s="22">
        <f>C41+N41</f>
        <v>696295.8076000013</v>
      </c>
      <c r="D42" s="5" t="s">
        <v>25</v>
      </c>
      <c r="E42" s="6">
        <v>2012</v>
      </c>
      <c r="F42" s="7">
        <v>42196</v>
      </c>
      <c r="G42" s="8">
        <v>1.54843</v>
      </c>
      <c r="H42" s="9">
        <v>91</v>
      </c>
      <c r="I42" s="17">
        <f t="shared" si="4"/>
        <v>20888.868000000002</v>
      </c>
      <c r="J42" s="35">
        <f t="shared" si="5"/>
        <v>1.9129</v>
      </c>
      <c r="K42" s="6">
        <v>2012</v>
      </c>
      <c r="L42" s="7">
        <v>42198</v>
      </c>
      <c r="M42" s="25">
        <v>1.55757</v>
      </c>
      <c r="N42" s="34">
        <f t="shared" si="6"/>
        <v>-20980.687199999833</v>
      </c>
      <c r="O42" s="37">
        <f t="shared" si="14"/>
        <v>-91.39999999999927</v>
      </c>
      <c r="P42" s="10">
        <f t="shared" si="15"/>
        <v>-1</v>
      </c>
      <c r="R42" s="33">
        <v>1.55757</v>
      </c>
      <c r="S42" s="33">
        <f t="shared" si="2"/>
        <v>0.009139999999999926</v>
      </c>
    </row>
    <row r="43" spans="2:19" ht="19.5" customHeight="1">
      <c r="B43" s="5">
        <f t="shared" si="7"/>
        <v>39</v>
      </c>
      <c r="C43" s="22">
        <f>C42+N42</f>
        <v>675315.1204000015</v>
      </c>
      <c r="D43" s="5" t="s">
        <v>24</v>
      </c>
      <c r="E43" s="6">
        <v>2012</v>
      </c>
      <c r="F43" s="7">
        <v>42203</v>
      </c>
      <c r="G43" s="8">
        <v>1.56666</v>
      </c>
      <c r="H43" s="9">
        <v>87</v>
      </c>
      <c r="I43" s="17">
        <f t="shared" si="4"/>
        <v>20258.82</v>
      </c>
      <c r="J43" s="35">
        <f t="shared" si="5"/>
        <v>1.9405</v>
      </c>
      <c r="K43" s="6">
        <v>2012</v>
      </c>
      <c r="L43" s="7">
        <v>42208</v>
      </c>
      <c r="M43" s="25">
        <v>1.55796</v>
      </c>
      <c r="N43" s="34">
        <f t="shared" si="6"/>
        <v>-20258.819999999836</v>
      </c>
      <c r="O43" s="37">
        <f t="shared" si="14"/>
        <v>-86.9999999999993</v>
      </c>
      <c r="P43" s="10">
        <f t="shared" si="15"/>
        <v>-0.99</v>
      </c>
      <c r="R43" s="33">
        <v>1.55796</v>
      </c>
      <c r="S43" s="33">
        <f t="shared" si="2"/>
        <v>-0.00869999999999993</v>
      </c>
    </row>
    <row r="44" spans="2:19" ht="19.5" customHeight="1">
      <c r="B44" s="5">
        <f t="shared" si="7"/>
        <v>40</v>
      </c>
      <c r="C44" s="22">
        <f>C43+N43</f>
        <v>655056.3004000017</v>
      </c>
      <c r="D44" s="5" t="s">
        <v>24</v>
      </c>
      <c r="E44" s="6">
        <v>2012</v>
      </c>
      <c r="F44" s="7">
        <v>42236</v>
      </c>
      <c r="G44" s="8">
        <v>1.57151</v>
      </c>
      <c r="H44" s="9">
        <v>38</v>
      </c>
      <c r="I44" s="17">
        <f t="shared" si="4"/>
        <v>19651.32</v>
      </c>
      <c r="J44" s="35">
        <f t="shared" si="5"/>
        <v>4.3095</v>
      </c>
      <c r="K44" s="6">
        <v>2012</v>
      </c>
      <c r="L44" s="7">
        <v>42272</v>
      </c>
      <c r="M44" s="25">
        <v>1.62109</v>
      </c>
      <c r="N44" s="34">
        <f t="shared" si="6"/>
        <v>256398.01199999978</v>
      </c>
      <c r="O44" s="37">
        <f t="shared" si="14"/>
        <v>495.79999999999956</v>
      </c>
      <c r="P44" s="10">
        <f t="shared" si="15"/>
        <v>13.04</v>
      </c>
      <c r="R44" s="33">
        <v>1.56765</v>
      </c>
      <c r="S44" s="33">
        <f t="shared" si="2"/>
        <v>-0.0038599999999999746</v>
      </c>
    </row>
    <row r="45" spans="2:19" ht="19.5" customHeight="1">
      <c r="B45" s="5">
        <f t="shared" si="7"/>
        <v>41</v>
      </c>
      <c r="C45" s="22">
        <f>C44+N44</f>
        <v>911454.3124000015</v>
      </c>
      <c r="D45" s="5" t="s">
        <v>24</v>
      </c>
      <c r="E45" s="6">
        <v>2012</v>
      </c>
      <c r="F45" s="7">
        <v>42292</v>
      </c>
      <c r="G45" s="8">
        <v>1.60794</v>
      </c>
      <c r="H45" s="9">
        <v>60</v>
      </c>
      <c r="I45" s="17">
        <f t="shared" si="4"/>
        <v>27343.44</v>
      </c>
      <c r="J45" s="35">
        <f t="shared" si="5"/>
        <v>3.7977</v>
      </c>
      <c r="K45" s="6">
        <v>2012</v>
      </c>
      <c r="L45" s="7">
        <v>42295</v>
      </c>
      <c r="M45" s="25">
        <v>1.60194</v>
      </c>
      <c r="N45" s="34">
        <f t="shared" si="6"/>
        <v>-27343.440000000028</v>
      </c>
      <c r="O45" s="37">
        <f t="shared" si="14"/>
        <v>-60.00000000000006</v>
      </c>
      <c r="P45" s="10">
        <f t="shared" si="15"/>
        <v>-1</v>
      </c>
      <c r="R45" s="33">
        <v>1.60194</v>
      </c>
      <c r="S45" s="33">
        <f t="shared" si="2"/>
        <v>-0.006000000000000005</v>
      </c>
    </row>
    <row r="46" spans="2:19" ht="19.5" customHeight="1">
      <c r="B46" s="5">
        <f t="shared" si="7"/>
        <v>42</v>
      </c>
      <c r="C46" s="22">
        <f aca="true" t="shared" si="16" ref="C46:C65">C45+N45</f>
        <v>884110.8724000014</v>
      </c>
      <c r="D46" s="5" t="s">
        <v>24</v>
      </c>
      <c r="E46" s="6">
        <v>2012</v>
      </c>
      <c r="F46" s="7">
        <v>42336</v>
      </c>
      <c r="G46" s="8">
        <v>1.60233</v>
      </c>
      <c r="H46" s="9">
        <v>63</v>
      </c>
      <c r="I46" s="17">
        <f t="shared" si="4"/>
        <v>26522.748000000003</v>
      </c>
      <c r="J46" s="35">
        <f t="shared" si="5"/>
        <v>3.5083</v>
      </c>
      <c r="K46" s="6">
        <v>2012</v>
      </c>
      <c r="L46" s="7">
        <v>42358</v>
      </c>
      <c r="M46" s="25">
        <v>1.62415</v>
      </c>
      <c r="N46" s="34">
        <f t="shared" si="6"/>
        <v>91861.3271999998</v>
      </c>
      <c r="O46" s="37">
        <f aca="true" t="shared" si="17" ref="O46:O61">IF(D46="買",(M46-G46)*10000,(M46-G46)*10000*(-1))</f>
        <v>218.1999999999995</v>
      </c>
      <c r="P46" s="10">
        <f aca="true" t="shared" si="18" ref="P46:P61">ROUNDDOWN(O46/H46,2)</f>
        <v>3.46</v>
      </c>
      <c r="R46" s="33">
        <v>1.59602</v>
      </c>
      <c r="S46" s="33">
        <f t="shared" si="2"/>
        <v>-0.006310000000000038</v>
      </c>
    </row>
    <row r="47" spans="2:19" ht="19.5" customHeight="1">
      <c r="B47" s="5">
        <f t="shared" si="7"/>
        <v>43</v>
      </c>
      <c r="C47" s="22">
        <f t="shared" si="16"/>
        <v>975972.1996000012</v>
      </c>
      <c r="D47" s="5" t="s">
        <v>25</v>
      </c>
      <c r="E47" s="6">
        <v>2013</v>
      </c>
      <c r="F47" s="7">
        <v>42068</v>
      </c>
      <c r="G47" s="8">
        <v>1.50926</v>
      </c>
      <c r="H47" s="9">
        <v>104</v>
      </c>
      <c r="I47" s="17">
        <f t="shared" si="4"/>
        <v>29278.08</v>
      </c>
      <c r="J47" s="35">
        <f t="shared" si="5"/>
        <v>2.346</v>
      </c>
      <c r="K47" s="6">
        <v>2013</v>
      </c>
      <c r="L47" s="7">
        <v>42076</v>
      </c>
      <c r="M47" s="25">
        <v>1.49175</v>
      </c>
      <c r="N47" s="34">
        <f t="shared" si="6"/>
        <v>49294.15200000039</v>
      </c>
      <c r="O47" s="37">
        <f t="shared" si="17"/>
        <v>175.10000000000136</v>
      </c>
      <c r="P47" s="10">
        <f t="shared" si="18"/>
        <v>1.68</v>
      </c>
      <c r="R47" s="33">
        <v>1.5197</v>
      </c>
      <c r="S47" s="33">
        <f t="shared" si="2"/>
        <v>0.010440000000000005</v>
      </c>
    </row>
    <row r="48" spans="2:19" ht="19.5" customHeight="1">
      <c r="B48" s="5">
        <f t="shared" si="7"/>
        <v>44</v>
      </c>
      <c r="C48" s="22">
        <f t="shared" si="16"/>
        <v>1025266.3516000016</v>
      </c>
      <c r="D48" s="5" t="s">
        <v>25</v>
      </c>
      <c r="E48" s="6">
        <v>2013</v>
      </c>
      <c r="F48" s="7">
        <v>42180</v>
      </c>
      <c r="G48" s="8">
        <v>1.53957</v>
      </c>
      <c r="H48" s="9">
        <v>79</v>
      </c>
      <c r="I48" s="17">
        <f t="shared" si="4"/>
        <v>30757.859999999997</v>
      </c>
      <c r="J48" s="35">
        <f t="shared" si="5"/>
        <v>3.2445</v>
      </c>
      <c r="K48" s="6">
        <v>2013</v>
      </c>
      <c r="L48" s="7">
        <v>42203</v>
      </c>
      <c r="M48" s="25">
        <v>1.52399</v>
      </c>
      <c r="N48" s="34">
        <f t="shared" si="6"/>
        <v>60659.17200000058</v>
      </c>
      <c r="O48" s="37">
        <f t="shared" si="17"/>
        <v>155.8000000000015</v>
      </c>
      <c r="P48" s="10">
        <f t="shared" si="18"/>
        <v>1.97</v>
      </c>
      <c r="R48" s="33">
        <v>1.54753</v>
      </c>
      <c r="S48" s="33">
        <f t="shared" si="2"/>
        <v>0.007959999999999967</v>
      </c>
    </row>
    <row r="49" spans="2:19" ht="19.5" customHeight="1">
      <c r="B49" s="5">
        <f t="shared" si="7"/>
        <v>45</v>
      </c>
      <c r="C49" s="22">
        <f t="shared" si="16"/>
        <v>1085925.523600002</v>
      </c>
      <c r="D49" s="5" t="s">
        <v>24</v>
      </c>
      <c r="E49" s="6">
        <v>2013</v>
      </c>
      <c r="F49" s="7">
        <v>42214</v>
      </c>
      <c r="G49" s="8">
        <v>1.52399</v>
      </c>
      <c r="H49" s="9">
        <v>83</v>
      </c>
      <c r="I49" s="17">
        <f t="shared" si="4"/>
        <v>32577.168</v>
      </c>
      <c r="J49" s="35">
        <f t="shared" si="5"/>
        <v>3.2708</v>
      </c>
      <c r="K49" s="6">
        <v>2013</v>
      </c>
      <c r="L49" s="7">
        <v>42209</v>
      </c>
      <c r="M49" s="25">
        <v>1.53245</v>
      </c>
      <c r="N49" s="34">
        <f t="shared" si="6"/>
        <v>33205.16160000053</v>
      </c>
      <c r="O49" s="37">
        <f t="shared" si="17"/>
        <v>84.60000000000134</v>
      </c>
      <c r="P49" s="10">
        <f t="shared" si="18"/>
        <v>1.01</v>
      </c>
      <c r="R49" s="33">
        <v>1.51562</v>
      </c>
      <c r="S49" s="33">
        <f t="shared" si="2"/>
        <v>-0.008369999999999989</v>
      </c>
    </row>
    <row r="50" spans="2:19" ht="19.5" customHeight="1">
      <c r="B50" s="5">
        <f t="shared" si="7"/>
        <v>46</v>
      </c>
      <c r="C50" s="22">
        <f t="shared" si="16"/>
        <v>1119130.6852000025</v>
      </c>
      <c r="D50" s="5" t="s">
        <v>24</v>
      </c>
      <c r="E50" s="6">
        <v>2013</v>
      </c>
      <c r="F50" s="7">
        <v>42322</v>
      </c>
      <c r="G50" s="8">
        <v>1.60993</v>
      </c>
      <c r="H50" s="9">
        <v>112</v>
      </c>
      <c r="I50" s="17">
        <f t="shared" si="4"/>
        <v>33573.12</v>
      </c>
      <c r="J50" s="35">
        <f t="shared" si="5"/>
        <v>2.498</v>
      </c>
      <c r="K50" s="6">
        <v>2013</v>
      </c>
      <c r="L50" s="7">
        <v>42351</v>
      </c>
      <c r="M50" s="25">
        <v>1.62904</v>
      </c>
      <c r="N50" s="34">
        <f t="shared" si="6"/>
        <v>57284.13599999989</v>
      </c>
      <c r="O50" s="37">
        <f t="shared" si="17"/>
        <v>191.0999999999996</v>
      </c>
      <c r="P50" s="10">
        <f t="shared" si="18"/>
        <v>1.7</v>
      </c>
      <c r="R50" s="33">
        <v>1.59869</v>
      </c>
      <c r="S50" s="33">
        <f t="shared" si="2"/>
        <v>-0.011240000000000139</v>
      </c>
    </row>
    <row r="51" spans="2:19" ht="19.5" customHeight="1">
      <c r="B51" s="5">
        <f t="shared" si="7"/>
        <v>47</v>
      </c>
      <c r="C51" s="22">
        <f t="shared" si="16"/>
        <v>1176414.8212000025</v>
      </c>
      <c r="D51" s="5" t="s">
        <v>25</v>
      </c>
      <c r="E51" s="6">
        <v>2013</v>
      </c>
      <c r="F51" s="7">
        <v>42354</v>
      </c>
      <c r="G51" s="8">
        <v>1.62875</v>
      </c>
      <c r="H51" s="9">
        <v>59</v>
      </c>
      <c r="I51" s="17">
        <f t="shared" si="4"/>
        <v>35292.384000000005</v>
      </c>
      <c r="J51" s="35">
        <f t="shared" si="5"/>
        <v>4.9848</v>
      </c>
      <c r="K51" s="6">
        <v>2013</v>
      </c>
      <c r="L51" s="7">
        <v>42356</v>
      </c>
      <c r="M51" s="25">
        <v>1.63471</v>
      </c>
      <c r="N51" s="34">
        <f t="shared" si="6"/>
        <v>-35651.28960000112</v>
      </c>
      <c r="O51" s="37">
        <f t="shared" si="17"/>
        <v>-59.60000000000187</v>
      </c>
      <c r="P51" s="10">
        <f t="shared" si="18"/>
        <v>-1.01</v>
      </c>
      <c r="R51" s="33">
        <v>1.63471</v>
      </c>
      <c r="S51" s="33">
        <f t="shared" si="2"/>
        <v>0.005960000000000187</v>
      </c>
    </row>
    <row r="52" spans="2:19" ht="19.5" customHeight="1">
      <c r="B52" s="5">
        <f t="shared" si="7"/>
        <v>48</v>
      </c>
      <c r="C52" s="22">
        <f t="shared" si="16"/>
        <v>1140763.5316000013</v>
      </c>
      <c r="D52" s="5" t="s">
        <v>24</v>
      </c>
      <c r="E52" s="6">
        <v>2014</v>
      </c>
      <c r="F52" s="7">
        <v>42062</v>
      </c>
      <c r="G52" s="8">
        <v>1.66973</v>
      </c>
      <c r="H52" s="9">
        <v>81</v>
      </c>
      <c r="I52" s="17">
        <f t="shared" si="4"/>
        <v>34222.176</v>
      </c>
      <c r="J52" s="35">
        <f t="shared" si="5"/>
        <v>3.5208</v>
      </c>
      <c r="K52" s="6">
        <v>2014</v>
      </c>
      <c r="L52" s="7">
        <v>42073</v>
      </c>
      <c r="M52" s="25">
        <v>1.66397</v>
      </c>
      <c r="N52" s="34">
        <f t="shared" si="6"/>
        <v>-24335.769599999945</v>
      </c>
      <c r="O52" s="37">
        <f t="shared" si="17"/>
        <v>-57.59999999999987</v>
      </c>
      <c r="P52" s="10">
        <f t="shared" si="18"/>
        <v>-0.71</v>
      </c>
      <c r="R52" s="33">
        <v>1.66155</v>
      </c>
      <c r="S52" s="33">
        <f t="shared" si="2"/>
        <v>-0.008179999999999854</v>
      </c>
    </row>
    <row r="53" spans="2:19" ht="19.5" customHeight="1">
      <c r="B53" s="5">
        <f t="shared" si="7"/>
        <v>49</v>
      </c>
      <c r="C53" s="22">
        <f t="shared" si="16"/>
        <v>1116427.7620000013</v>
      </c>
      <c r="D53" s="5" t="s">
        <v>24</v>
      </c>
      <c r="E53" s="6">
        <v>2014</v>
      </c>
      <c r="F53" s="7">
        <v>42109</v>
      </c>
      <c r="G53" s="8">
        <v>1.67482</v>
      </c>
      <c r="H53" s="9">
        <v>80</v>
      </c>
      <c r="I53" s="17">
        <f t="shared" si="4"/>
        <v>33492.479999999996</v>
      </c>
      <c r="J53" s="35">
        <f t="shared" si="5"/>
        <v>3.4888</v>
      </c>
      <c r="K53" s="6">
        <v>2014</v>
      </c>
      <c r="L53" s="7">
        <v>42133</v>
      </c>
      <c r="M53" s="25">
        <v>1.68271</v>
      </c>
      <c r="N53" s="34">
        <f t="shared" si="6"/>
        <v>33031.9583999998</v>
      </c>
      <c r="O53" s="37">
        <f t="shared" si="17"/>
        <v>78.89999999999952</v>
      </c>
      <c r="P53" s="10">
        <f t="shared" si="18"/>
        <v>0.98</v>
      </c>
      <c r="R53" s="33">
        <v>1.66673</v>
      </c>
      <c r="S53" s="33">
        <f t="shared" si="2"/>
        <v>-0.00808999999999993</v>
      </c>
    </row>
    <row r="54" spans="2:19" ht="19.5" customHeight="1">
      <c r="B54" s="5">
        <f t="shared" si="7"/>
        <v>50</v>
      </c>
      <c r="C54" s="22">
        <f t="shared" si="16"/>
        <v>1149459.7204000012</v>
      </c>
      <c r="D54" s="5" t="s">
        <v>25</v>
      </c>
      <c r="E54" s="6">
        <v>2014</v>
      </c>
      <c r="F54" s="7">
        <v>42164</v>
      </c>
      <c r="G54" s="8">
        <v>1.67033</v>
      </c>
      <c r="H54" s="9">
        <v>128</v>
      </c>
      <c r="I54" s="17">
        <f t="shared" si="4"/>
        <v>34483.200000000004</v>
      </c>
      <c r="J54" s="35">
        <f t="shared" si="5"/>
        <v>2.245</v>
      </c>
      <c r="K54" s="6">
        <v>2014</v>
      </c>
      <c r="L54" s="7">
        <v>42167</v>
      </c>
      <c r="M54" s="25">
        <v>1.68314</v>
      </c>
      <c r="N54" s="34">
        <f t="shared" si="6"/>
        <v>-34510.13999999997</v>
      </c>
      <c r="O54" s="37">
        <f t="shared" si="17"/>
        <v>-128.09999999999988</v>
      </c>
      <c r="P54" s="10">
        <f t="shared" si="18"/>
        <v>-1</v>
      </c>
      <c r="R54" s="33">
        <v>1.68314</v>
      </c>
      <c r="S54" s="33">
        <f t="shared" si="2"/>
        <v>0.012809999999999988</v>
      </c>
    </row>
    <row r="55" spans="2:19" ht="19.5" customHeight="1">
      <c r="B55" s="5">
        <f t="shared" si="7"/>
        <v>51</v>
      </c>
      <c r="C55" s="22">
        <f t="shared" si="16"/>
        <v>1114949.5804000013</v>
      </c>
      <c r="D55" s="5" t="s">
        <v>24</v>
      </c>
      <c r="E55" s="6">
        <v>2014</v>
      </c>
      <c r="F55" s="7">
        <v>42193</v>
      </c>
      <c r="G55" s="8">
        <v>1.71468</v>
      </c>
      <c r="H55" s="9">
        <v>62</v>
      </c>
      <c r="I55" s="17">
        <f t="shared" si="4"/>
        <v>33448.008</v>
      </c>
      <c r="J55" s="35">
        <f t="shared" si="5"/>
        <v>4.4957</v>
      </c>
      <c r="K55" s="6">
        <v>2014</v>
      </c>
      <c r="L55" s="7">
        <v>42199</v>
      </c>
      <c r="M55" s="25">
        <v>1.70845</v>
      </c>
      <c r="N55" s="34">
        <f t="shared" si="6"/>
        <v>-33609.85319999977</v>
      </c>
      <c r="O55" s="37">
        <f t="shared" si="17"/>
        <v>-62.29999999999958</v>
      </c>
      <c r="P55" s="10">
        <f t="shared" si="18"/>
        <v>-1</v>
      </c>
      <c r="R55" s="33">
        <v>1.70845</v>
      </c>
      <c r="S55" s="33">
        <f t="shared" si="2"/>
        <v>-0.006229999999999958</v>
      </c>
    </row>
    <row r="56" spans="2:19" ht="19.5" customHeight="1">
      <c r="B56" s="5">
        <f t="shared" si="7"/>
        <v>52</v>
      </c>
      <c r="C56" s="22">
        <f t="shared" si="16"/>
        <v>1081339.7272000015</v>
      </c>
      <c r="D56" s="5" t="s">
        <v>25</v>
      </c>
      <c r="E56" s="6">
        <v>2014</v>
      </c>
      <c r="F56" s="7">
        <v>42248</v>
      </c>
      <c r="G56" s="8">
        <v>1.65849</v>
      </c>
      <c r="H56" s="9">
        <v>57</v>
      </c>
      <c r="I56" s="17">
        <f t="shared" si="4"/>
        <v>32440.068000000003</v>
      </c>
      <c r="J56" s="35">
        <f t="shared" si="5"/>
        <v>4.7427</v>
      </c>
      <c r="K56" s="6">
        <v>2014</v>
      </c>
      <c r="L56" s="7">
        <v>42257</v>
      </c>
      <c r="M56" s="25">
        <v>1.61559</v>
      </c>
      <c r="N56" s="34">
        <f t="shared" si="6"/>
        <v>244154.19599999968</v>
      </c>
      <c r="O56" s="37">
        <f t="shared" si="17"/>
        <v>428.9999999999994</v>
      </c>
      <c r="P56" s="10">
        <f t="shared" si="18"/>
        <v>7.52</v>
      </c>
      <c r="R56" s="33">
        <v>1.66428</v>
      </c>
      <c r="S56" s="33">
        <f t="shared" si="2"/>
        <v>0.005789999999999962</v>
      </c>
    </row>
    <row r="57" spans="2:19" ht="19.5" customHeight="1">
      <c r="B57" s="5">
        <f t="shared" si="7"/>
        <v>53</v>
      </c>
      <c r="C57" s="22">
        <f t="shared" si="16"/>
        <v>1325493.9232000012</v>
      </c>
      <c r="D57" s="5" t="s">
        <v>25</v>
      </c>
      <c r="E57" s="6">
        <v>2014</v>
      </c>
      <c r="F57" s="7">
        <v>42290</v>
      </c>
      <c r="G57" s="8">
        <v>1.60497</v>
      </c>
      <c r="H57" s="9">
        <v>75</v>
      </c>
      <c r="I57" s="17">
        <f t="shared" si="4"/>
        <v>39764.7</v>
      </c>
      <c r="J57" s="35">
        <f t="shared" si="5"/>
        <v>4.4183</v>
      </c>
      <c r="K57" s="6">
        <v>2014</v>
      </c>
      <c r="L57" s="7">
        <v>42294</v>
      </c>
      <c r="M57" s="25">
        <v>1.61251</v>
      </c>
      <c r="N57" s="34">
        <f t="shared" si="6"/>
        <v>-39976.77840000055</v>
      </c>
      <c r="O57" s="37">
        <f t="shared" si="17"/>
        <v>-75.40000000000103</v>
      </c>
      <c r="P57" s="10">
        <f t="shared" si="18"/>
        <v>-1</v>
      </c>
      <c r="R57" s="33">
        <v>1.61251</v>
      </c>
      <c r="S57" s="33">
        <f t="shared" si="2"/>
        <v>0.007540000000000102</v>
      </c>
    </row>
    <row r="58" spans="2:19" ht="19.5" customHeight="1">
      <c r="B58" s="5">
        <f t="shared" si="7"/>
        <v>54</v>
      </c>
      <c r="C58" s="22">
        <f t="shared" si="16"/>
        <v>1285517.1448000006</v>
      </c>
      <c r="D58" s="5" t="s">
        <v>24</v>
      </c>
      <c r="E58" s="6">
        <v>2014</v>
      </c>
      <c r="F58" s="7">
        <v>42295</v>
      </c>
      <c r="G58" s="8">
        <v>1.6125</v>
      </c>
      <c r="H58" s="9">
        <v>96</v>
      </c>
      <c r="I58" s="17">
        <f t="shared" si="4"/>
        <v>38565.504</v>
      </c>
      <c r="J58" s="35">
        <f t="shared" si="5"/>
        <v>3.3477</v>
      </c>
      <c r="K58" s="6">
        <v>2014</v>
      </c>
      <c r="L58" s="7">
        <v>42299</v>
      </c>
      <c r="M58" s="25">
        <v>1.60281</v>
      </c>
      <c r="N58" s="34">
        <f t="shared" si="6"/>
        <v>-38927.055599999905</v>
      </c>
      <c r="O58" s="37">
        <f t="shared" si="17"/>
        <v>-96.89999999999976</v>
      </c>
      <c r="P58" s="10">
        <f t="shared" si="18"/>
        <v>-1</v>
      </c>
      <c r="R58" s="33">
        <v>1.60281</v>
      </c>
      <c r="S58" s="33">
        <f t="shared" si="2"/>
        <v>-0.009689999999999976</v>
      </c>
    </row>
    <row r="59" spans="2:19" ht="19.5" customHeight="1">
      <c r="B59" s="5">
        <f t="shared" si="7"/>
        <v>55</v>
      </c>
      <c r="C59" s="22">
        <f t="shared" si="16"/>
        <v>1246590.0892000007</v>
      </c>
      <c r="D59" s="5" t="s">
        <v>25</v>
      </c>
      <c r="E59" s="6">
        <v>2014</v>
      </c>
      <c r="F59" s="7">
        <v>42305</v>
      </c>
      <c r="G59" s="8">
        <v>1.6087</v>
      </c>
      <c r="H59" s="9">
        <v>94</v>
      </c>
      <c r="I59" s="17">
        <f t="shared" si="4"/>
        <v>37396.584</v>
      </c>
      <c r="J59" s="35">
        <f t="shared" si="5"/>
        <v>3.3153</v>
      </c>
      <c r="K59" s="6">
        <v>2014</v>
      </c>
      <c r="L59" s="7">
        <v>42327</v>
      </c>
      <c r="M59" s="25">
        <v>1.56777</v>
      </c>
      <c r="N59" s="34">
        <f t="shared" si="6"/>
        <v>162834.27479999964</v>
      </c>
      <c r="O59" s="37">
        <f t="shared" si="17"/>
        <v>409.2999999999991</v>
      </c>
      <c r="P59" s="10">
        <f t="shared" si="18"/>
        <v>4.35</v>
      </c>
      <c r="R59" s="33">
        <v>1.61815</v>
      </c>
      <c r="S59" s="33">
        <f t="shared" si="2"/>
        <v>0.009449999999999958</v>
      </c>
    </row>
    <row r="60" spans="2:19" ht="19.5" customHeight="1">
      <c r="B60" s="5">
        <f t="shared" si="7"/>
        <v>56</v>
      </c>
      <c r="C60" s="22">
        <f t="shared" si="16"/>
        <v>1409424.3640000003</v>
      </c>
      <c r="D60" s="5" t="s">
        <v>24</v>
      </c>
      <c r="E60" s="6">
        <v>2014</v>
      </c>
      <c r="F60" s="7">
        <v>42333</v>
      </c>
      <c r="G60" s="8">
        <v>1.57345</v>
      </c>
      <c r="H60" s="9">
        <v>87</v>
      </c>
      <c r="I60" s="17">
        <f t="shared" si="4"/>
        <v>42281.99999999999</v>
      </c>
      <c r="J60" s="35">
        <f t="shared" si="5"/>
        <v>4.05</v>
      </c>
      <c r="K60" s="6">
        <v>2014</v>
      </c>
      <c r="L60" s="7">
        <v>42336</v>
      </c>
      <c r="M60" s="25">
        <v>1.56474</v>
      </c>
      <c r="N60" s="34">
        <f t="shared" si="6"/>
        <v>-42330.59999999998</v>
      </c>
      <c r="O60" s="37">
        <f t="shared" si="17"/>
        <v>-87.09999999999995</v>
      </c>
      <c r="P60" s="10">
        <f t="shared" si="18"/>
        <v>-1</v>
      </c>
      <c r="R60" s="33">
        <v>1.56474</v>
      </c>
      <c r="S60" s="33">
        <f t="shared" si="2"/>
        <v>-0.008709999999999996</v>
      </c>
    </row>
    <row r="61" spans="2:19" ht="19.5" customHeight="1">
      <c r="B61" s="5">
        <f t="shared" si="7"/>
        <v>57</v>
      </c>
      <c r="C61" s="22">
        <f t="shared" si="16"/>
        <v>1367093.7640000004</v>
      </c>
      <c r="D61" s="5" t="s">
        <v>24</v>
      </c>
      <c r="E61" s="6">
        <v>2015</v>
      </c>
      <c r="F61" s="7">
        <v>42055</v>
      </c>
      <c r="G61" s="8">
        <v>1.54329</v>
      </c>
      <c r="H61" s="9">
        <v>90</v>
      </c>
      <c r="I61" s="17">
        <f t="shared" si="4"/>
        <v>41011.920000000006</v>
      </c>
      <c r="J61" s="35">
        <f t="shared" si="5"/>
        <v>3.7974</v>
      </c>
      <c r="K61" s="6">
        <v>2015</v>
      </c>
      <c r="L61" s="7">
        <v>42061</v>
      </c>
      <c r="M61" s="25">
        <v>1.54008</v>
      </c>
      <c r="N61" s="34">
        <f t="shared" si="6"/>
        <v>-14627.584800000717</v>
      </c>
      <c r="O61" s="37">
        <f t="shared" si="17"/>
        <v>-32.10000000000157</v>
      </c>
      <c r="P61" s="10">
        <f t="shared" si="18"/>
        <v>-0.35</v>
      </c>
      <c r="R61" s="33">
        <v>1.53427</v>
      </c>
      <c r="S61" s="33">
        <f t="shared" si="2"/>
        <v>-0.009020000000000028</v>
      </c>
    </row>
    <row r="62" spans="2:19" ht="19.5" customHeight="1">
      <c r="B62" s="5">
        <f t="shared" si="7"/>
        <v>58</v>
      </c>
      <c r="C62" s="22">
        <f t="shared" si="16"/>
        <v>1352466.1791999997</v>
      </c>
      <c r="D62" s="5" t="s">
        <v>25</v>
      </c>
      <c r="E62" s="6">
        <v>2015</v>
      </c>
      <c r="F62" s="7">
        <v>42066</v>
      </c>
      <c r="G62" s="8">
        <v>1.53437</v>
      </c>
      <c r="H62" s="9">
        <v>52</v>
      </c>
      <c r="I62" s="17">
        <f t="shared" si="4"/>
        <v>40573.727999999996</v>
      </c>
      <c r="J62" s="35">
        <f t="shared" si="5"/>
        <v>6.5022</v>
      </c>
      <c r="K62" s="6">
        <v>2015</v>
      </c>
      <c r="L62" s="7">
        <v>42087</v>
      </c>
      <c r="M62" s="25">
        <v>1.4973</v>
      </c>
      <c r="N62" s="34">
        <f t="shared" si="6"/>
        <v>289243.8647999995</v>
      </c>
      <c r="O62" s="37">
        <f>IF(D62="買",(M62-G62)*10000,(M62-G62)*10000*(-1))</f>
        <v>370.69999999999936</v>
      </c>
      <c r="P62" s="10">
        <f>ROUNDDOWN(O62/H62,2)</f>
        <v>7.12</v>
      </c>
      <c r="R62" s="33">
        <v>1.53965</v>
      </c>
      <c r="S62" s="33">
        <f t="shared" si="2"/>
        <v>0.005279999999999951</v>
      </c>
    </row>
    <row r="63" spans="2:19" ht="19.5" customHeight="1">
      <c r="B63" s="5">
        <f t="shared" si="7"/>
        <v>59</v>
      </c>
      <c r="C63" s="22">
        <f t="shared" si="16"/>
        <v>1641710.0439999993</v>
      </c>
      <c r="D63" s="5" t="s">
        <v>24</v>
      </c>
      <c r="E63" s="6">
        <v>2015</v>
      </c>
      <c r="F63" s="7">
        <v>42131</v>
      </c>
      <c r="G63" s="8">
        <v>1.52746</v>
      </c>
      <c r="H63" s="9">
        <v>111</v>
      </c>
      <c r="I63" s="17">
        <f t="shared" si="4"/>
        <v>49250.7</v>
      </c>
      <c r="J63" s="35">
        <f t="shared" si="5"/>
        <v>3.6975</v>
      </c>
      <c r="K63" s="6">
        <v>2015</v>
      </c>
      <c r="L63" s="7">
        <v>42150</v>
      </c>
      <c r="M63" s="25">
        <v>1.54557</v>
      </c>
      <c r="N63" s="34">
        <f t="shared" si="6"/>
        <v>80354.0700000003</v>
      </c>
      <c r="O63" s="37">
        <f>IF(D63="買",(M63-G63)*10000,(M63-G63)*10000*(-1))</f>
        <v>181.1000000000007</v>
      </c>
      <c r="P63" s="10">
        <f>ROUNDDOWN(O63/H63,2)</f>
        <v>1.63</v>
      </c>
      <c r="R63" s="33">
        <v>1.51627</v>
      </c>
      <c r="S63" s="33">
        <f t="shared" si="2"/>
        <v>-0.011190000000000033</v>
      </c>
    </row>
    <row r="64" spans="2:19" ht="19.5" customHeight="1" thickBot="1">
      <c r="B64" s="5">
        <f t="shared" si="7"/>
        <v>60</v>
      </c>
      <c r="C64" s="22">
        <f t="shared" si="16"/>
        <v>1722064.1139999996</v>
      </c>
      <c r="D64" s="5" t="s">
        <v>24</v>
      </c>
      <c r="E64" s="6">
        <v>2015</v>
      </c>
      <c r="F64" s="7">
        <v>42158</v>
      </c>
      <c r="G64" s="8">
        <v>1.53742</v>
      </c>
      <c r="H64" s="9">
        <v>124</v>
      </c>
      <c r="I64" s="17">
        <f t="shared" si="4"/>
        <v>51661.872</v>
      </c>
      <c r="J64" s="35">
        <f t="shared" si="5"/>
        <v>3.4719</v>
      </c>
      <c r="K64" s="6">
        <v>2015</v>
      </c>
      <c r="L64" s="7">
        <v>42177</v>
      </c>
      <c r="M64" s="25">
        <v>1.58344</v>
      </c>
      <c r="N64" s="34">
        <f t="shared" si="6"/>
        <v>191732.20559999978</v>
      </c>
      <c r="O64" s="37">
        <f>IF(D64="買",(M64-G64)*10000,(M64-G64)*10000*(-1))</f>
        <v>460.1999999999995</v>
      </c>
      <c r="P64" s="10">
        <f>ROUNDDOWN(O64/H64,2)</f>
        <v>3.71</v>
      </c>
      <c r="R64" s="33">
        <v>1.525</v>
      </c>
      <c r="S64" s="33">
        <f t="shared" si="2"/>
        <v>-0.012420000000000098</v>
      </c>
    </row>
    <row r="65" spans="2:15" ht="19.5" customHeight="1" thickBot="1">
      <c r="B65" s="24" t="s">
        <v>23</v>
      </c>
      <c r="C65" s="31">
        <f t="shared" si="16"/>
        <v>1913796.3195999993</v>
      </c>
      <c r="M65" s="26" t="s">
        <v>2</v>
      </c>
      <c r="N65" s="27">
        <f>SUM(N5:N64)</f>
        <v>1813796.3195999993</v>
      </c>
      <c r="O65" s="28">
        <f>SUM(O5:O64)</f>
        <v>13420.000000000007</v>
      </c>
    </row>
    <row r="66" spans="13:15" ht="16.5">
      <c r="M66" s="29" t="s">
        <v>27</v>
      </c>
      <c r="N66" s="44" t="s">
        <v>45</v>
      </c>
      <c r="O66" s="45"/>
    </row>
    <row r="67" spans="13:15" ht="18" thickBot="1">
      <c r="M67" s="30" t="s">
        <v>28</v>
      </c>
      <c r="N67" s="46">
        <f>39/60</f>
        <v>0.65</v>
      </c>
      <c r="O67" s="47"/>
    </row>
    <row r="68" ht="19.5" customHeight="1"/>
    <row r="69" spans="2:16" ht="19.5" customHeight="1">
      <c r="B69" t="s">
        <v>30</v>
      </c>
      <c r="P69">
        <f>COUNTIF(N5:N64,"&gt;0")</f>
        <v>39</v>
      </c>
    </row>
    <row r="70" ht="19.5" customHeight="1">
      <c r="B70" t="s">
        <v>31</v>
      </c>
    </row>
    <row r="71" spans="2:15" ht="19.5" customHeight="1">
      <c r="B71" t="s">
        <v>32</v>
      </c>
      <c r="O71" s="1"/>
    </row>
    <row r="72" spans="2:15" ht="19.5" customHeight="1">
      <c r="B72" t="s">
        <v>41</v>
      </c>
      <c r="O72" s="1"/>
    </row>
    <row r="73" ht="18.75" customHeight="1">
      <c r="B73" t="s">
        <v>33</v>
      </c>
    </row>
    <row r="74" ht="22.5" customHeight="1">
      <c r="B74" t="s">
        <v>34</v>
      </c>
    </row>
  </sheetData>
  <sheetProtection/>
  <mergeCells count="9">
    <mergeCell ref="B3:B4"/>
    <mergeCell ref="C3:C4"/>
    <mergeCell ref="K3:M3"/>
    <mergeCell ref="N3:P3"/>
    <mergeCell ref="N66:O66"/>
    <mergeCell ref="N67:O67"/>
    <mergeCell ref="D3:G3"/>
    <mergeCell ref="H3:I3"/>
    <mergeCell ref="J3:J4"/>
  </mergeCells>
  <printOptions/>
  <pageMargins left="0.6986111111111111" right="0.6986111111111111" top="1" bottom="1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902"/>
  <sheetViews>
    <sheetView zoomScaleSheetLayoutView="100" workbookViewId="0" topLeftCell="A888">
      <selection activeCell="T914" sqref="T914"/>
    </sheetView>
  </sheetViews>
  <sheetFormatPr defaultColWidth="8.875" defaultRowHeight="13.5"/>
  <sheetData>
    <row r="2" ht="16.5">
      <c r="A2" t="s">
        <v>42</v>
      </c>
    </row>
    <row r="36" spans="1:11" ht="16.5">
      <c r="A36">
        <v>3</v>
      </c>
      <c r="K36" s="2"/>
    </row>
    <row r="72" ht="16.5">
      <c r="B72">
        <v>4</v>
      </c>
    </row>
    <row r="107" ht="16.5">
      <c r="A107">
        <v>5</v>
      </c>
    </row>
    <row r="143" ht="16.5">
      <c r="A143">
        <v>6</v>
      </c>
    </row>
    <row r="179" ht="16.5">
      <c r="A179">
        <v>7</v>
      </c>
    </row>
    <row r="180" ht="13.5">
      <c r="N180" t="s">
        <v>43</v>
      </c>
    </row>
    <row r="215" ht="16.5">
      <c r="A215">
        <v>8</v>
      </c>
    </row>
    <row r="251" ht="16.5">
      <c r="A251" t="s">
        <v>44</v>
      </c>
    </row>
    <row r="323" ht="16.5">
      <c r="A323">
        <v>14</v>
      </c>
    </row>
    <row r="358" ht="16.5">
      <c r="A358">
        <v>15</v>
      </c>
    </row>
    <row r="394" ht="16.5">
      <c r="A394">
        <v>16</v>
      </c>
    </row>
    <row r="431" ht="16.5">
      <c r="A431">
        <v>18</v>
      </c>
    </row>
    <row r="468" ht="16.5">
      <c r="A468">
        <v>22</v>
      </c>
    </row>
    <row r="506" ht="16.5">
      <c r="A506">
        <v>24</v>
      </c>
    </row>
    <row r="542" ht="16.5">
      <c r="A542">
        <v>26</v>
      </c>
    </row>
    <row r="578" ht="16.5">
      <c r="A578">
        <v>28</v>
      </c>
    </row>
    <row r="614" ht="16.5">
      <c r="A614">
        <v>29</v>
      </c>
    </row>
    <row r="651" ht="13.5">
      <c r="A651">
        <v>31</v>
      </c>
    </row>
    <row r="686" ht="16.5">
      <c r="A686">
        <v>32</v>
      </c>
    </row>
    <row r="722" ht="16.5">
      <c r="A722">
        <v>37</v>
      </c>
    </row>
    <row r="758" ht="16.5">
      <c r="A758">
        <v>38</v>
      </c>
    </row>
    <row r="794" ht="16.5">
      <c r="A794">
        <v>40</v>
      </c>
    </row>
    <row r="830" ht="16.5">
      <c r="A830">
        <v>42</v>
      </c>
    </row>
    <row r="866" ht="16.5">
      <c r="A866">
        <v>43</v>
      </c>
    </row>
    <row r="902" ht="16.5">
      <c r="A902">
        <v>50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1">
      <selection activeCell="A2" sqref="A2:J9"/>
    </sheetView>
  </sheetViews>
  <sheetFormatPr defaultColWidth="9.00390625" defaultRowHeight="13.5"/>
  <sheetData>
    <row r="1" ht="16.5">
      <c r="A1" t="s">
        <v>3</v>
      </c>
    </row>
    <row r="2" spans="1:10" ht="16.5">
      <c r="A2" s="51" t="s">
        <v>35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6.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6.5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16.5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6.5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16.5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16.5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ht="16.5">
      <c r="A9" s="52"/>
      <c r="B9" s="52"/>
      <c r="C9" s="52"/>
      <c r="D9" s="52"/>
      <c r="E9" s="52"/>
      <c r="F9" s="52"/>
      <c r="G9" s="52"/>
      <c r="H9" s="52"/>
      <c r="I9" s="52"/>
      <c r="J9" s="52"/>
    </row>
    <row r="11" ht="16.5">
      <c r="A11" t="s">
        <v>4</v>
      </c>
    </row>
    <row r="12" spans="1:10" ht="16.5">
      <c r="A12" s="51" t="s">
        <v>36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6.5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6.5">
      <c r="A14" s="52"/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16.5">
      <c r="A15" s="52"/>
      <c r="B15" s="52"/>
      <c r="C15" s="52"/>
      <c r="D15" s="52"/>
      <c r="E15" s="52"/>
      <c r="F15" s="52"/>
      <c r="G15" s="52"/>
      <c r="H15" s="52"/>
      <c r="I15" s="52"/>
      <c r="J15" s="52"/>
    </row>
    <row r="16" spans="1:10" ht="16.5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16.5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6.5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16.5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1" ht="16.5">
      <c r="A21" t="s">
        <v>5</v>
      </c>
    </row>
    <row r="22" spans="1:10" ht="16.5">
      <c r="A22" s="52" t="s">
        <v>37</v>
      </c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16.5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6.5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16.5">
      <c r="A25" s="52"/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6.5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16.5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16.5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16.5">
      <c r="A29" s="52"/>
      <c r="B29" s="52"/>
      <c r="C29" s="52"/>
      <c r="D29" s="52"/>
      <c r="E29" s="52"/>
      <c r="F29" s="52"/>
      <c r="G29" s="52"/>
      <c r="H29" s="52"/>
      <c r="I29" s="52"/>
      <c r="J29" s="52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E13"/>
  <sheetViews>
    <sheetView zoomScaleSheetLayoutView="100" workbookViewId="0" topLeftCell="A1">
      <selection activeCell="D5" sqref="D5"/>
    </sheetView>
  </sheetViews>
  <sheetFormatPr defaultColWidth="8.875" defaultRowHeight="13.5"/>
  <sheetData>
    <row r="4" spans="2:5" ht="16.5">
      <c r="B4" t="s">
        <v>6</v>
      </c>
      <c r="C4" t="s">
        <v>46</v>
      </c>
      <c r="D4" t="s">
        <v>7</v>
      </c>
      <c r="E4" t="s">
        <v>38</v>
      </c>
    </row>
    <row r="5" spans="3:4" ht="16.5">
      <c r="C5" t="s">
        <v>47</v>
      </c>
      <c r="D5" t="s">
        <v>7</v>
      </c>
    </row>
    <row r="9" ht="16.5">
      <c r="B9" t="s">
        <v>8</v>
      </c>
    </row>
    <row r="13" ht="16.5">
      <c r="B13" t="s">
        <v>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宮田 知章</cp:lastModifiedBy>
  <cp:lastPrinted>1899-12-30T00:00:00Z</cp:lastPrinted>
  <dcterms:created xsi:type="dcterms:W3CDTF">2013-10-09T23:04:08Z</dcterms:created>
  <dcterms:modified xsi:type="dcterms:W3CDTF">2015-07-13T08:23:56Z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